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860" windowHeight="11640" activeTab="0"/>
  </bookViews>
  <sheets>
    <sheet name="AAcode Cost" sheetId="1" r:id="rId1"/>
    <sheet name="AAcode Price" sheetId="2" r:id="rId2"/>
  </sheets>
  <definedNames/>
  <calcPr fullCalcOnLoad="1"/>
</workbook>
</file>

<file path=xl/sharedStrings.xml><?xml version="1.0" encoding="utf-8"?>
<sst xmlns="http://schemas.openxmlformats.org/spreadsheetml/2006/main" count="198" uniqueCount="88">
  <si>
    <t>Copyright and License Notice</t>
  </si>
  <si>
    <t>It can be used for any purpose except for Competitive Bidding</t>
  </si>
  <si>
    <t>This Program is Supplied to Illustrate the Use of AAcode SuperTable®</t>
  </si>
  <si>
    <t>No Warranty is offered for any purpose.  Confirm all calculations by other means.</t>
  </si>
  <si>
    <t>*</t>
  </si>
  <si>
    <t>Project Number</t>
  </si>
  <si>
    <t>Customer:</t>
  </si>
  <si>
    <t>Contact:</t>
  </si>
  <si>
    <t>Prepared:</t>
  </si>
  <si>
    <t>Current Date:</t>
  </si>
  <si>
    <t>Program By</t>
  </si>
  <si>
    <t>enter</t>
  </si>
  <si>
    <t>Operating Note</t>
  </si>
  <si>
    <t>http://www.aacode.com/mathematics.htm</t>
  </si>
  <si>
    <t>This program Illustrates the use of the AAcode® function vspline©</t>
  </si>
  <si>
    <t>AAcode can be downloaded from http://www.aacode.com</t>
  </si>
  <si>
    <t>Program Demonstrates:</t>
  </si>
  <si>
    <t>The Mathematics behind vspline and other AAcode functions is explained at</t>
  </si>
  <si>
    <t>This Program requires the installation of AAcode SuperTable®</t>
  </si>
  <si>
    <t>Enter Production Data</t>
  </si>
  <si>
    <t>Volume Produced</t>
  </si>
  <si>
    <t>Cost Per Unit</t>
  </si>
  <si>
    <t>Dollars</t>
  </si>
  <si>
    <t>Total Cost - All Units</t>
  </si>
  <si>
    <t>Quantity *</t>
  </si>
  <si>
    <t>Quantity entered must be in ascending order</t>
  </si>
  <si>
    <t>Ana</t>
  </si>
  <si>
    <t>Program Steps VRegressCoef</t>
  </si>
  <si>
    <t>R^2</t>
  </si>
  <si>
    <t>Ent x</t>
  </si>
  <si>
    <t>a</t>
  </si>
  <si>
    <t>b</t>
  </si>
  <si>
    <t>a+bx</t>
  </si>
  <si>
    <t>ax^b</t>
  </si>
  <si>
    <t>ae^(bx)</t>
  </si>
  <si>
    <t>a+bln(x)</t>
  </si>
  <si>
    <t>Run VRegressCoef.  Tools, Macro, Macros, 'AAMacro.xls'! VRegressCoef, Run.</t>
  </si>
  <si>
    <t>Test Solution</t>
  </si>
  <si>
    <t>Add the Ana, no quotes to the first line of the new data set.  Cell C36.</t>
  </si>
  <si>
    <t>Mirror the desired data. Cells C37 to D43.</t>
  </si>
  <si>
    <t xml:space="preserve">Select the desired data set.  Cells C36 to D43.  </t>
  </si>
  <si>
    <t>Format Result.  Cells E36 to L40.</t>
  </si>
  <si>
    <t>Compare Regression results and select best fit.  0.95 for ax^b, Cell H36.</t>
  </si>
  <si>
    <t>Write a test formula using the factors selected.  Cell D48.</t>
  </si>
  <si>
    <t>Compare results by inserting various values in Cell C48.  Notice discrepancies in Cell D48.</t>
  </si>
  <si>
    <t>Use of the AAcode SuperTable Macro VRegressCoef.</t>
  </si>
  <si>
    <t>Data Table for Graph</t>
  </si>
  <si>
    <t>Create Chart to study results using Excel Charting function.  Shown is an X-Y Scatter Chart.</t>
  </si>
  <si>
    <t>First step in Sales versus Cost Optimization.</t>
  </si>
  <si>
    <t>Enter Sales Data</t>
  </si>
  <si>
    <t>Volume Sold</t>
  </si>
  <si>
    <t>Amount Customer</t>
  </si>
  <si>
    <t>Will Pay, Dollars</t>
  </si>
  <si>
    <t>Total Sales Volume</t>
  </si>
  <si>
    <t>Price Per Unit</t>
  </si>
  <si>
    <t>Total Price - All Units</t>
  </si>
  <si>
    <t>Total Profit</t>
  </si>
  <si>
    <t>Profit Per</t>
  </si>
  <si>
    <t>Unit</t>
  </si>
  <si>
    <t>All Units</t>
  </si>
  <si>
    <t>Price</t>
  </si>
  <si>
    <t>Per Unit</t>
  </si>
  <si>
    <t>Cost</t>
  </si>
  <si>
    <t>Number</t>
  </si>
  <si>
    <t>of Units</t>
  </si>
  <si>
    <t>Sold</t>
  </si>
  <si>
    <t>Goal Seek for $10,000 Profit Solution</t>
  </si>
  <si>
    <t>Data from Aacode Cost Sheet</t>
  </si>
  <si>
    <t>Total (Sales-Cost)</t>
  </si>
  <si>
    <t>See Notes Below</t>
  </si>
  <si>
    <t>Mirror the desired data (Sales). Cells C37 to D43.</t>
  </si>
  <si>
    <t>Add formatting for visual appearance desired.  Cells C36 to D43.</t>
  </si>
  <si>
    <t>Compare Regression results and select best fit.  0.92 for ae^(bx), Cell J36.</t>
  </si>
  <si>
    <t>Mirror Production and Cost Data from AAcode Cost Sheet.  Cells G26 to H32.</t>
  </si>
  <si>
    <t>Copy Pricing Formula Selected from Cell D54 to Cell H20.</t>
  </si>
  <si>
    <t>Subtract Total Cost from Total Sales Volume.  Cells I26 to I33.</t>
  </si>
  <si>
    <t>Subtract Selected Cost from Selected Sales Volume.  Cell J20</t>
  </si>
  <si>
    <t>Insert a Preliminary Value in Cell G20.  We suggest the maximum Value in Cell D82.</t>
  </si>
  <si>
    <t>Copy Cost Formula Selected from Sheet AAcode Cell D54 to Cell I20.  Correct the Formula to Point at Cell G20.</t>
  </si>
  <si>
    <t>Enter Desired Profit.  Cell J14.</t>
  </si>
  <si>
    <t>Compute required Number of Units Sold using the Solver Function in Excel.  Tools, Goal Seek… *</t>
  </si>
  <si>
    <t>Using the Solver Function in Excel, Set Cell K20, to Value $10,000 (or any value in range), By Changing Cell G21.</t>
  </si>
  <si>
    <t>Requires the Installation of the Solver Add-in on some Versions of Excel.  Tools, Add-ins, Solver Add-in.</t>
  </si>
  <si>
    <t>Second step in Sales versus Cost Optimization.</t>
  </si>
  <si>
    <t>Use of the Excel Solver Add-in to Optimize a mathematical solution to a given result.</t>
  </si>
  <si>
    <t>AACode, 1486 Apache Court, Camarillo, California 93010</t>
  </si>
  <si>
    <t>John Riddle</t>
  </si>
  <si>
    <t>This Excel Program is the Copyrighted property of AACode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</si>
</sst>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0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0000"/>
    <numFmt numFmtId="170" formatCode="0.000000000"/>
    <numFmt numFmtId="171" formatCode="0.0000000000"/>
    <numFmt numFmtId="172" formatCode="0.00000000000"/>
    <numFmt numFmtId="173" formatCode="0.000000000000"/>
    <numFmt numFmtId="174" formatCode="0.0000000000000"/>
    <numFmt numFmtId="175" formatCode="0.00000000000000"/>
    <numFmt numFmtId="176" formatCode="0.0"/>
    <numFmt numFmtId="177" formatCode="0.00_)"/>
    <numFmt numFmtId="178" formatCode="0_)"/>
    <numFmt numFmtId="179" formatCode="mmmm\ d\,\ yyyy"/>
    <numFmt numFmtId="180" formatCode="0.000"/>
    <numFmt numFmtId="181" formatCode="0.0000"/>
    <numFmt numFmtId="182" formatCode="0.0000000000000000"/>
    <numFmt numFmtId="183" formatCode="0.00000000000000000"/>
    <numFmt numFmtId="184" formatCode="0.0000000"/>
    <numFmt numFmtId="185" formatCode="0.000000"/>
    <numFmt numFmtId="186" formatCode="0.0000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b/>
      <sz val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44" fontId="0" fillId="3" borderId="3" xfId="17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44" fontId="0" fillId="0" borderId="2" xfId="17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0" borderId="3" xfId="0" applyBorder="1" applyAlignment="1">
      <alignment horizontal="center"/>
    </xf>
    <xf numFmtId="44" fontId="0" fillId="0" borderId="3" xfId="17" applyBorder="1" applyAlignment="1">
      <alignment/>
    </xf>
    <xf numFmtId="0" fontId="0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44" fontId="0" fillId="5" borderId="3" xfId="17" applyFill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0" fillId="0" borderId="8" xfId="0" applyNumberFormat="1" applyFont="1" applyBorder="1" applyAlignment="1">
      <alignment/>
    </xf>
    <xf numFmtId="0" fontId="0" fillId="0" borderId="3" xfId="0" applyFill="1" applyBorder="1" applyAlignment="1">
      <alignment horizontal="center"/>
    </xf>
    <xf numFmtId="44" fontId="0" fillId="0" borderId="0" xfId="0" applyNumberFormat="1" applyAlignment="1">
      <alignment/>
    </xf>
    <xf numFmtId="0" fontId="0" fillId="3" borderId="4" xfId="0" applyFill="1" applyBorder="1" applyAlignment="1">
      <alignment horizontal="center"/>
    </xf>
    <xf numFmtId="44" fontId="0" fillId="5" borderId="9" xfId="17" applyFill="1" applyBorder="1" applyAlignment="1">
      <alignment horizontal="center"/>
    </xf>
    <xf numFmtId="44" fontId="0" fillId="0" borderId="10" xfId="17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1" xfId="0" applyBorder="1" applyAlignment="1">
      <alignment horizontal="center"/>
    </xf>
    <xf numFmtId="44" fontId="0" fillId="0" borderId="2" xfId="17" applyBorder="1" applyAlignment="1">
      <alignment/>
    </xf>
    <xf numFmtId="0" fontId="0" fillId="0" borderId="4" xfId="0" applyBorder="1" applyAlignment="1">
      <alignment horizontal="center"/>
    </xf>
    <xf numFmtId="44" fontId="0" fillId="0" borderId="10" xfId="17" applyBorder="1" applyAlignment="1">
      <alignment/>
    </xf>
    <xf numFmtId="44" fontId="0" fillId="0" borderId="3" xfId="0" applyNumberFormat="1" applyBorder="1" applyAlignment="1">
      <alignment/>
    </xf>
    <xf numFmtId="0" fontId="0" fillId="4" borderId="1" xfId="0" applyFill="1" applyBorder="1" applyAlignment="1">
      <alignment horizontal="center"/>
    </xf>
    <xf numFmtId="44" fontId="0" fillId="0" borderId="9" xfId="0" applyNumberFormat="1" applyBorder="1" applyAlignment="1">
      <alignment/>
    </xf>
    <xf numFmtId="44" fontId="0" fillId="0" borderId="10" xfId="0" applyNumberFormat="1" applyBorder="1" applyAlignment="1">
      <alignment/>
    </xf>
    <xf numFmtId="44" fontId="0" fillId="0" borderId="3" xfId="17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/>
    </xf>
    <xf numFmtId="0" fontId="2" fillId="5" borderId="17" xfId="20" applyFont="1" applyFill="1" applyBorder="1" applyAlignment="1">
      <alignment horizontal="center"/>
      <protection/>
    </xf>
    <xf numFmtId="0" fontId="2" fillId="5" borderId="0" xfId="20" applyFont="1" applyFill="1" applyBorder="1" applyAlignment="1">
      <alignment horizontal="center"/>
      <protection/>
    </xf>
    <xf numFmtId="0" fontId="2" fillId="5" borderId="18" xfId="20" applyFont="1" applyFill="1" applyBorder="1" applyAlignment="1">
      <alignment horizontal="center"/>
      <protection/>
    </xf>
    <xf numFmtId="0" fontId="3" fillId="5" borderId="19" xfId="19" applyFill="1" applyBorder="1" applyAlignment="1">
      <alignment horizontal="center" wrapText="1"/>
    </xf>
    <xf numFmtId="0" fontId="2" fillId="5" borderId="20" xfId="20" applyFont="1" applyFill="1" applyBorder="1" applyAlignment="1">
      <alignment horizontal="center"/>
      <protection/>
    </xf>
    <xf numFmtId="0" fontId="2" fillId="5" borderId="21" xfId="20" applyFont="1" applyFill="1" applyBorder="1" applyAlignment="1">
      <alignment horizontal="center"/>
      <protection/>
    </xf>
    <xf numFmtId="0" fontId="2" fillId="5" borderId="17" xfId="20" applyFont="1" applyFill="1" applyBorder="1" applyAlignment="1">
      <alignment horizontal="center" wrapText="1"/>
      <protection/>
    </xf>
    <xf numFmtId="0" fontId="1" fillId="2" borderId="12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179" fontId="0" fillId="0" borderId="3" xfId="0" applyNumberFormat="1" applyFont="1" applyFill="1" applyBorder="1" applyAlignment="1" applyProtection="1">
      <alignment horizontal="center"/>
      <protection/>
    </xf>
    <xf numFmtId="179" fontId="0" fillId="0" borderId="2" xfId="0" applyNumberFormat="1" applyFont="1" applyFill="1" applyBorder="1" applyAlignment="1" applyProtection="1">
      <alignment horizontal="center"/>
      <protection/>
    </xf>
    <xf numFmtId="0" fontId="0" fillId="4" borderId="4" xfId="0" applyFont="1" applyFill="1" applyBorder="1" applyAlignment="1">
      <alignment horizontal="center"/>
    </xf>
    <xf numFmtId="0" fontId="0" fillId="4" borderId="9" xfId="0" applyFont="1" applyFill="1" applyBorder="1" applyAlignment="1">
      <alignment horizontal="center"/>
    </xf>
    <xf numFmtId="179" fontId="0" fillId="0" borderId="9" xfId="0" applyNumberFormat="1" applyFont="1" applyFill="1" applyBorder="1" applyAlignment="1" applyProtection="1">
      <alignment horizontal="center"/>
      <protection/>
    </xf>
    <xf numFmtId="179" fontId="0" fillId="0" borderId="10" xfId="0" applyNumberFormat="1" applyFont="1" applyFill="1" applyBorder="1" applyAlignment="1" applyProtection="1">
      <alignment horizontal="center"/>
      <protection/>
    </xf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0" fontId="0" fillId="4" borderId="15" xfId="0" applyFont="1" applyFill="1" applyBorder="1" applyAlignment="1">
      <alignment horizontal="center"/>
    </xf>
    <xf numFmtId="178" fontId="0" fillId="3" borderId="15" xfId="0" applyNumberFormat="1" applyFont="1" applyFill="1" applyBorder="1" applyAlignment="1" applyProtection="1">
      <alignment horizontal="center"/>
      <protection/>
    </xf>
    <xf numFmtId="178" fontId="0" fillId="3" borderId="16" xfId="0" applyNumberFormat="1" applyFont="1" applyFill="1" applyBorder="1" applyAlignment="1" applyProtection="1">
      <alignment horizontal="center"/>
      <protection/>
    </xf>
    <xf numFmtId="0" fontId="0" fillId="3" borderId="3" xfId="0" applyFont="1" applyFill="1" applyBorder="1" applyAlignment="1" applyProtection="1">
      <alignment horizontal="center"/>
      <protection/>
    </xf>
    <xf numFmtId="0" fontId="0" fillId="3" borderId="2" xfId="0" applyFont="1" applyFill="1" applyBorder="1" applyAlignment="1" applyProtection="1">
      <alignment horizontal="center"/>
      <protection/>
    </xf>
    <xf numFmtId="179" fontId="0" fillId="3" borderId="3" xfId="0" applyNumberFormat="1" applyFont="1" applyFill="1" applyBorder="1" applyAlignment="1" applyProtection="1">
      <alignment horizontal="center"/>
      <protection/>
    </xf>
    <xf numFmtId="179" fontId="0" fillId="3" borderId="2" xfId="0" applyNumberFormat="1" applyFont="1" applyFill="1" applyBorder="1" applyAlignment="1" applyProtection="1">
      <alignment horizontal="center"/>
      <protection/>
    </xf>
    <xf numFmtId="0" fontId="1" fillId="4" borderId="22" xfId="20" applyFont="1" applyFill="1" applyBorder="1" applyAlignment="1">
      <alignment horizontal="center"/>
      <protection/>
    </xf>
    <xf numFmtId="0" fontId="1" fillId="4" borderId="23" xfId="20" applyFont="1" applyFill="1" applyBorder="1" applyAlignment="1">
      <alignment horizontal="center"/>
      <protection/>
    </xf>
    <xf numFmtId="0" fontId="1" fillId="4" borderId="24" xfId="20" applyFont="1" applyFill="1" applyBorder="1" applyAlignment="1">
      <alignment horizontal="center"/>
      <protection/>
    </xf>
    <xf numFmtId="0" fontId="2" fillId="4" borderId="17" xfId="20" applyFont="1" applyFill="1" applyBorder="1" applyAlignment="1">
      <alignment horizontal="center"/>
      <protection/>
    </xf>
    <xf numFmtId="0" fontId="2" fillId="4" borderId="0" xfId="20" applyFont="1" applyFill="1" applyBorder="1" applyAlignment="1">
      <alignment horizontal="center"/>
      <protection/>
    </xf>
    <xf numFmtId="0" fontId="2" fillId="4" borderId="18" xfId="20" applyFont="1" applyFill="1" applyBorder="1" applyAlignment="1">
      <alignment horizontal="center"/>
      <protection/>
    </xf>
    <xf numFmtId="0" fontId="2" fillId="4" borderId="19" xfId="20" applyFont="1" applyFill="1" applyBorder="1" applyAlignment="1">
      <alignment horizontal="center" wrapText="1"/>
      <protection/>
    </xf>
    <xf numFmtId="0" fontId="2" fillId="4" borderId="20" xfId="20" applyFont="1" applyFill="1" applyBorder="1" applyAlignment="1">
      <alignment horizontal="center"/>
      <protection/>
    </xf>
    <xf numFmtId="0" fontId="2" fillId="4" borderId="21" xfId="20" applyFont="1" applyFill="1" applyBorder="1" applyAlignment="1">
      <alignment horizontal="center"/>
      <protection/>
    </xf>
    <xf numFmtId="0" fontId="1" fillId="5" borderId="22" xfId="20" applyFont="1" applyFill="1" applyBorder="1" applyAlignment="1">
      <alignment horizontal="center"/>
      <protection/>
    </xf>
    <xf numFmtId="0" fontId="1" fillId="5" borderId="23" xfId="20" applyFont="1" applyFill="1" applyBorder="1" applyAlignment="1">
      <alignment horizontal="center"/>
      <protection/>
    </xf>
    <xf numFmtId="0" fontId="1" fillId="5" borderId="24" xfId="20" applyFont="1" applyFill="1" applyBorder="1" applyAlignment="1">
      <alignment horizontal="center"/>
      <protection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" xfId="0" applyFont="1" applyBorder="1" applyAlignment="1">
      <alignment horizontal="left"/>
    </xf>
    <xf numFmtId="0" fontId="1" fillId="2" borderId="27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Chamber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Volume Vs Cost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0925"/>
          <c:w val="0.7825"/>
          <c:h val="0.783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'AAcode Cost'!$C$53:$C$82</c:f>
              <c:numCache/>
            </c:numRef>
          </c:xVal>
          <c:yVal>
            <c:numRef>
              <c:f>'AAcode Cost'!$D$53:$D$82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'AAcode Cost'!$C$53:$C$82</c:f>
              <c:numCache/>
            </c:numRef>
          </c:xVal>
          <c:yVal>
            <c:numRef>
              <c:f>'AAcode Cost'!$E$53:$E$82</c:f>
              <c:numCache/>
            </c:numRef>
          </c:yVal>
          <c:smooth val="1"/>
        </c:ser>
        <c:axId val="57801805"/>
        <c:axId val="50454198"/>
      </c:scatterChart>
      <c:valAx>
        <c:axId val="578018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Volume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454198"/>
        <c:crosses val="autoZero"/>
        <c:crossBetween val="midCat"/>
        <c:dispUnits/>
      </c:valAx>
      <c:valAx>
        <c:axId val="504541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80180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675"/>
          <c:y val="0.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Sales vs Price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13375"/>
          <c:w val="0.80675"/>
          <c:h val="0.742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'AAcode Cost'!$C$53:$C$82</c:f>
              <c:numCache>
                <c:ptCount val="30"/>
                <c:pt idx="0">
                  <c:v>1</c:v>
                </c:pt>
                <c:pt idx="1">
                  <c:v>5</c:v>
                </c:pt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  <c:pt idx="6">
                  <c:v>50</c:v>
                </c:pt>
                <c:pt idx="7">
                  <c:v>60</c:v>
                </c:pt>
                <c:pt idx="8">
                  <c:v>70</c:v>
                </c:pt>
                <c:pt idx="9">
                  <c:v>80</c:v>
                </c:pt>
                <c:pt idx="10">
                  <c:v>90</c:v>
                </c:pt>
                <c:pt idx="11">
                  <c:v>100</c:v>
                </c:pt>
                <c:pt idx="12">
                  <c:v>150</c:v>
                </c:pt>
                <c:pt idx="13">
                  <c:v>200</c:v>
                </c:pt>
                <c:pt idx="14">
                  <c:v>250</c:v>
                </c:pt>
                <c:pt idx="15">
                  <c:v>300</c:v>
                </c:pt>
                <c:pt idx="16">
                  <c:v>350</c:v>
                </c:pt>
                <c:pt idx="17">
                  <c:v>400</c:v>
                </c:pt>
                <c:pt idx="18">
                  <c:v>450</c:v>
                </c:pt>
                <c:pt idx="19">
                  <c:v>500</c:v>
                </c:pt>
                <c:pt idx="20">
                  <c:v>550</c:v>
                </c:pt>
                <c:pt idx="21">
                  <c:v>600</c:v>
                </c:pt>
                <c:pt idx="22">
                  <c:v>650</c:v>
                </c:pt>
                <c:pt idx="23">
                  <c:v>700</c:v>
                </c:pt>
                <c:pt idx="24">
                  <c:v>750</c:v>
                </c:pt>
                <c:pt idx="25">
                  <c:v>800</c:v>
                </c:pt>
                <c:pt idx="26">
                  <c:v>850</c:v>
                </c:pt>
                <c:pt idx="27">
                  <c:v>900</c:v>
                </c:pt>
                <c:pt idx="28">
                  <c:v>950</c:v>
                </c:pt>
                <c:pt idx="29">
                  <c:v>1000</c:v>
                </c:pt>
              </c:numCache>
            </c:numRef>
          </c:xVal>
          <c:yVal>
            <c:numRef>
              <c:f>'AAcode Cost'!$D$53:$D$82</c:f>
              <c:numCache>
                <c:ptCount val="30"/>
                <c:pt idx="0">
                  <c:v>124.26941846629532</c:v>
                </c:pt>
                <c:pt idx="1">
                  <c:v>83.32759101249546</c:v>
                </c:pt>
                <c:pt idx="2">
                  <c:v>70.15101414358043</c:v>
                </c:pt>
                <c:pt idx="3">
                  <c:v>59.05804698752018</c:v>
                </c:pt>
                <c:pt idx="4">
                  <c:v>53.401109911747135</c:v>
                </c:pt>
                <c:pt idx="5">
                  <c:v>49.71920871794435</c:v>
                </c:pt>
                <c:pt idx="6">
                  <c:v>47.03904699814372</c:v>
                </c:pt>
                <c:pt idx="7">
                  <c:v>44.95680207699885</c:v>
                </c:pt>
                <c:pt idx="8">
                  <c:v>43.26836590439236</c:v>
                </c:pt>
                <c:pt idx="9">
                  <c:v>41.85711925185882</c:v>
                </c:pt>
                <c:pt idx="10">
                  <c:v>40.65056755943503</c:v>
                </c:pt>
                <c:pt idx="11">
                  <c:v>39.600771019199314</c:v>
                </c:pt>
                <c:pt idx="12">
                  <c:v>35.80756956343419</c:v>
                </c:pt>
                <c:pt idx="13">
                  <c:v>33.338708273085196</c:v>
                </c:pt>
                <c:pt idx="14">
                  <c:v>31.54155316935011</c:v>
                </c:pt>
                <c:pt idx="15">
                  <c:v>30.14532507624074</c:v>
                </c:pt>
                <c:pt idx="16">
                  <c:v>29.01316142263987</c:v>
                </c:pt>
                <c:pt idx="17">
                  <c:v>28.066864374408627</c:v>
                </c:pt>
                <c:pt idx="18">
                  <c:v>27.25782344380355</c:v>
                </c:pt>
                <c:pt idx="19">
                  <c:v>26.55389308160571</c:v>
                </c:pt>
                <c:pt idx="20">
                  <c:v>25.932784065769482</c:v>
                </c:pt>
                <c:pt idx="21">
                  <c:v>25.378450283881104</c:v>
                </c:pt>
                <c:pt idx="22">
                  <c:v>24.87898246467097</c:v>
                </c:pt>
                <c:pt idx="23">
                  <c:v>24.425315463690605</c:v>
                </c:pt>
                <c:pt idx="24">
                  <c:v>24.010400535853375</c:v>
                </c:pt>
                <c:pt idx="25">
                  <c:v>23.628656196239277</c:v>
                </c:pt>
                <c:pt idx="26">
                  <c:v>23.275592742894972</c:v>
                </c:pt>
                <c:pt idx="27">
                  <c:v>22.94754876140294</c:v>
                </c:pt>
                <c:pt idx="28">
                  <c:v>22.64150198171775</c:v>
                </c:pt>
                <c:pt idx="29">
                  <c:v>22.354930779836295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'AAcode Cost'!$C$53:$C$82</c:f>
              <c:numCache>
                <c:ptCount val="30"/>
                <c:pt idx="0">
                  <c:v>1</c:v>
                </c:pt>
                <c:pt idx="1">
                  <c:v>5</c:v>
                </c:pt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  <c:pt idx="6">
                  <c:v>50</c:v>
                </c:pt>
                <c:pt idx="7">
                  <c:v>60</c:v>
                </c:pt>
                <c:pt idx="8">
                  <c:v>70</c:v>
                </c:pt>
                <c:pt idx="9">
                  <c:v>80</c:v>
                </c:pt>
                <c:pt idx="10">
                  <c:v>90</c:v>
                </c:pt>
                <c:pt idx="11">
                  <c:v>100</c:v>
                </c:pt>
                <c:pt idx="12">
                  <c:v>150</c:v>
                </c:pt>
                <c:pt idx="13">
                  <c:v>200</c:v>
                </c:pt>
                <c:pt idx="14">
                  <c:v>250</c:v>
                </c:pt>
                <c:pt idx="15">
                  <c:v>300</c:v>
                </c:pt>
                <c:pt idx="16">
                  <c:v>350</c:v>
                </c:pt>
                <c:pt idx="17">
                  <c:v>400</c:v>
                </c:pt>
                <c:pt idx="18">
                  <c:v>450</c:v>
                </c:pt>
                <c:pt idx="19">
                  <c:v>500</c:v>
                </c:pt>
                <c:pt idx="20">
                  <c:v>550</c:v>
                </c:pt>
                <c:pt idx="21">
                  <c:v>600</c:v>
                </c:pt>
                <c:pt idx="22">
                  <c:v>650</c:v>
                </c:pt>
                <c:pt idx="23">
                  <c:v>700</c:v>
                </c:pt>
                <c:pt idx="24">
                  <c:v>750</c:v>
                </c:pt>
                <c:pt idx="25">
                  <c:v>800</c:v>
                </c:pt>
                <c:pt idx="26">
                  <c:v>850</c:v>
                </c:pt>
                <c:pt idx="27">
                  <c:v>900</c:v>
                </c:pt>
                <c:pt idx="28">
                  <c:v>950</c:v>
                </c:pt>
                <c:pt idx="29">
                  <c:v>1000</c:v>
                </c:pt>
              </c:numCache>
            </c:numRef>
          </c:xVal>
          <c:yVal>
            <c:numRef>
              <c:f>'AAcode Cost'!$E$53:$E$82</c:f>
              <c:numCache>
                <c:ptCount val="30"/>
                <c:pt idx="0">
                  <c:v>150</c:v>
                </c:pt>
                <c:pt idx="1">
                  <c:v>85</c:v>
                </c:pt>
                <c:pt idx="2">
                  <c:v>60</c:v>
                </c:pt>
                <c:pt idx="6">
                  <c:v>40</c:v>
                </c:pt>
                <c:pt idx="11">
                  <c:v>35</c:v>
                </c:pt>
                <c:pt idx="19">
                  <c:v>30</c:v>
                </c:pt>
                <c:pt idx="29">
                  <c:v>25</c:v>
                </c:pt>
              </c:numCache>
            </c:numRef>
          </c:yVal>
          <c:smooth val="1"/>
        </c:ser>
        <c:axId val="51434599"/>
        <c:axId val="60258208"/>
      </c:scatterChart>
      <c:valAx>
        <c:axId val="514345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Sales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258208"/>
        <c:crosses val="autoZero"/>
        <c:crossBetween val="midCat"/>
        <c:dispUnits/>
      </c:valAx>
      <c:valAx>
        <c:axId val="602582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43459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425"/>
          <c:y val="0.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428625</xdr:colOff>
      <xdr:row>44</xdr:row>
      <xdr:rowOff>38100</xdr:rowOff>
    </xdr:from>
    <xdr:to>
      <xdr:col>11</xdr:col>
      <xdr:colOff>590550</xdr:colOff>
      <xdr:row>68</xdr:row>
      <xdr:rowOff>133350</xdr:rowOff>
    </xdr:to>
    <xdr:graphicFrame>
      <xdr:nvGraphicFramePr>
        <xdr:cNvPr id="1" name="Chart 1"/>
        <xdr:cNvGraphicFramePr/>
      </xdr:nvGraphicFramePr>
      <xdr:xfrm>
        <a:off x="5248275" y="7258050"/>
        <a:ext cx="58674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428625</xdr:colOff>
      <xdr:row>44</xdr:row>
      <xdr:rowOff>38100</xdr:rowOff>
    </xdr:from>
    <xdr:to>
      <xdr:col>11</xdr:col>
      <xdr:colOff>590550</xdr:colOff>
      <xdr:row>68</xdr:row>
      <xdr:rowOff>133350</xdr:rowOff>
    </xdr:to>
    <xdr:graphicFrame>
      <xdr:nvGraphicFramePr>
        <xdr:cNvPr id="1" name="Chart 1"/>
        <xdr:cNvGraphicFramePr/>
      </xdr:nvGraphicFramePr>
      <xdr:xfrm>
        <a:off x="5248275" y="7267575"/>
        <a:ext cx="667702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acode.com/mathematics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acode.com/mathematics.htm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2:L99"/>
  <sheetViews>
    <sheetView tabSelected="1" workbookViewId="0" topLeftCell="A1">
      <selection activeCell="C2" sqref="C2:F2"/>
    </sheetView>
  </sheetViews>
  <sheetFormatPr defaultColWidth="9.140625" defaultRowHeight="12.75"/>
  <cols>
    <col min="1" max="1" width="2.28125" style="0" customWidth="1"/>
    <col min="2" max="2" width="4.140625" style="0" customWidth="1"/>
    <col min="3" max="3" width="19.8515625" style="0" customWidth="1"/>
    <col min="4" max="4" width="24.00390625" style="1" customWidth="1"/>
    <col min="5" max="5" width="22.00390625" style="1" customWidth="1"/>
    <col min="6" max="6" width="22.00390625" style="0" customWidth="1"/>
    <col min="7" max="12" width="12.7109375" style="0" customWidth="1"/>
  </cols>
  <sheetData>
    <row r="1" ht="13.5" thickBot="1"/>
    <row r="2" spans="3:6" ht="13.5" thickBot="1">
      <c r="C2" s="70" t="s">
        <v>85</v>
      </c>
      <c r="D2" s="71"/>
      <c r="E2" s="71"/>
      <c r="F2" s="72"/>
    </row>
    <row r="3" spans="3:6" ht="12.75">
      <c r="C3" s="73" t="s">
        <v>5</v>
      </c>
      <c r="D3" s="74"/>
      <c r="E3" s="75" t="s">
        <v>11</v>
      </c>
      <c r="F3" s="76"/>
    </row>
    <row r="4" spans="3:6" ht="12.75">
      <c r="C4" s="62" t="s">
        <v>6</v>
      </c>
      <c r="D4" s="63"/>
      <c r="E4" s="77" t="s">
        <v>11</v>
      </c>
      <c r="F4" s="78"/>
    </row>
    <row r="5" spans="3:6" ht="12.75">
      <c r="C5" s="62" t="s">
        <v>7</v>
      </c>
      <c r="D5" s="63"/>
      <c r="E5" s="77" t="s">
        <v>11</v>
      </c>
      <c r="F5" s="78"/>
    </row>
    <row r="6" spans="3:6" ht="12.75">
      <c r="C6" s="62" t="s">
        <v>8</v>
      </c>
      <c r="D6" s="63"/>
      <c r="E6" s="79" t="s">
        <v>11</v>
      </c>
      <c r="F6" s="80"/>
    </row>
    <row r="7" spans="3:6" ht="12.75">
      <c r="C7" s="62" t="s">
        <v>9</v>
      </c>
      <c r="D7" s="63"/>
      <c r="E7" s="64">
        <f ca="1">NOW()</f>
        <v>38932.35386747685</v>
      </c>
      <c r="F7" s="65"/>
    </row>
    <row r="8" spans="3:6" ht="13.5" thickBot="1">
      <c r="C8" s="66" t="s">
        <v>10</v>
      </c>
      <c r="D8" s="67"/>
      <c r="E8" s="68" t="s">
        <v>86</v>
      </c>
      <c r="F8" s="69"/>
    </row>
    <row r="9" ht="13.5" thickBot="1"/>
    <row r="10" spans="3:5" ht="12.75">
      <c r="C10" s="81" t="s">
        <v>0</v>
      </c>
      <c r="D10" s="82"/>
      <c r="E10" s="83"/>
    </row>
    <row r="11" spans="3:5" ht="12.75">
      <c r="C11" s="84" t="s">
        <v>87</v>
      </c>
      <c r="D11" s="85"/>
      <c r="E11" s="86"/>
    </row>
    <row r="12" spans="3:5" ht="12.75">
      <c r="C12" s="84" t="s">
        <v>1</v>
      </c>
      <c r="D12" s="85"/>
      <c r="E12" s="86"/>
    </row>
    <row r="13" spans="3:5" ht="12.75">
      <c r="C13" s="84" t="s">
        <v>2</v>
      </c>
      <c r="D13" s="85"/>
      <c r="E13" s="86"/>
    </row>
    <row r="14" spans="3:5" ht="13.5" thickBot="1">
      <c r="C14" s="87" t="s">
        <v>3</v>
      </c>
      <c r="D14" s="88"/>
      <c r="E14" s="89"/>
    </row>
    <row r="15" ht="13.5" thickBot="1"/>
    <row r="16" spans="3:5" ht="12.75">
      <c r="C16" s="90" t="s">
        <v>12</v>
      </c>
      <c r="D16" s="91"/>
      <c r="E16" s="92"/>
    </row>
    <row r="17" spans="3:5" ht="12.75">
      <c r="C17" s="52" t="s">
        <v>18</v>
      </c>
      <c r="D17" s="53"/>
      <c r="E17" s="54"/>
    </row>
    <row r="18" spans="3:5" ht="12.75">
      <c r="C18" s="52" t="s">
        <v>15</v>
      </c>
      <c r="D18" s="53"/>
      <c r="E18" s="54"/>
    </row>
    <row r="19" spans="3:5" ht="12.75">
      <c r="C19" s="52" t="s">
        <v>14</v>
      </c>
      <c r="D19" s="53"/>
      <c r="E19" s="54"/>
    </row>
    <row r="20" spans="3:5" ht="12.75">
      <c r="C20" s="58" t="s">
        <v>17</v>
      </c>
      <c r="D20" s="53"/>
      <c r="E20" s="54"/>
    </row>
    <row r="21" spans="3:5" ht="13.5" thickBot="1">
      <c r="C21" s="55" t="s">
        <v>13</v>
      </c>
      <c r="D21" s="56"/>
      <c r="E21" s="57"/>
    </row>
    <row r="22" ht="13.5" thickBot="1"/>
    <row r="23" spans="3:5" ht="12.75">
      <c r="C23" s="59" t="s">
        <v>19</v>
      </c>
      <c r="D23" s="60"/>
      <c r="E23" s="61"/>
    </row>
    <row r="24" spans="3:5" ht="12.75">
      <c r="C24" s="9" t="s">
        <v>20</v>
      </c>
      <c r="D24" s="10" t="s">
        <v>21</v>
      </c>
      <c r="E24" s="11" t="s">
        <v>23</v>
      </c>
    </row>
    <row r="25" spans="3:5" ht="12.75">
      <c r="C25" s="2" t="s">
        <v>24</v>
      </c>
      <c r="D25" s="4" t="s">
        <v>22</v>
      </c>
      <c r="E25" s="3" t="s">
        <v>22</v>
      </c>
    </row>
    <row r="26" spans="3:5" ht="12.75">
      <c r="C26" s="6">
        <v>1</v>
      </c>
      <c r="D26" s="5">
        <v>150</v>
      </c>
      <c r="E26" s="7">
        <f aca="true" t="shared" si="0" ref="E26:E32">D26*C26</f>
        <v>150</v>
      </c>
    </row>
    <row r="27" spans="3:5" ht="12.75">
      <c r="C27" s="6">
        <v>5</v>
      </c>
      <c r="D27" s="5">
        <v>85</v>
      </c>
      <c r="E27" s="7">
        <f t="shared" si="0"/>
        <v>425</v>
      </c>
    </row>
    <row r="28" spans="3:5" ht="12.75">
      <c r="C28" s="6">
        <v>10</v>
      </c>
      <c r="D28" s="5">
        <v>60</v>
      </c>
      <c r="E28" s="7">
        <f t="shared" si="0"/>
        <v>600</v>
      </c>
    </row>
    <row r="29" spans="3:5" ht="12.75">
      <c r="C29" s="6">
        <v>50</v>
      </c>
      <c r="D29" s="5">
        <v>40</v>
      </c>
      <c r="E29" s="7">
        <f t="shared" si="0"/>
        <v>2000</v>
      </c>
    </row>
    <row r="30" spans="3:5" ht="12.75">
      <c r="C30" s="6">
        <v>100</v>
      </c>
      <c r="D30" s="5">
        <v>35</v>
      </c>
      <c r="E30" s="7">
        <f t="shared" si="0"/>
        <v>3500</v>
      </c>
    </row>
    <row r="31" spans="3:5" ht="12.75">
      <c r="C31" s="6">
        <v>500</v>
      </c>
      <c r="D31" s="5">
        <v>30</v>
      </c>
      <c r="E31" s="7">
        <f t="shared" si="0"/>
        <v>15000</v>
      </c>
    </row>
    <row r="32" spans="3:5" ht="12.75">
      <c r="C32" s="6">
        <v>1000</v>
      </c>
      <c r="D32" s="5">
        <v>25</v>
      </c>
      <c r="E32" s="7">
        <f t="shared" si="0"/>
        <v>25000</v>
      </c>
    </row>
    <row r="33" spans="3:5" ht="13.5" thickBot="1">
      <c r="C33" s="8" t="s">
        <v>4</v>
      </c>
      <c r="D33" s="38" t="s">
        <v>25</v>
      </c>
      <c r="E33" s="39"/>
    </row>
    <row r="36" spans="3:12" ht="12.75">
      <c r="C36" s="12" t="s">
        <v>26</v>
      </c>
      <c r="D36" s="13"/>
      <c r="E36" s="17" t="s">
        <v>28</v>
      </c>
      <c r="F36" s="14">
        <v>0.2886120301252977</v>
      </c>
      <c r="G36" s="15" t="s">
        <v>28</v>
      </c>
      <c r="H36" s="14">
        <v>0.9470656844342735</v>
      </c>
      <c r="I36" s="15" t="s">
        <v>28</v>
      </c>
      <c r="J36" s="14">
        <v>0.4697945242219062</v>
      </c>
      <c r="K36" s="15" t="s">
        <v>28</v>
      </c>
      <c r="L36" s="14">
        <v>0.808151268689852</v>
      </c>
    </row>
    <row r="37" spans="3:12" ht="12.75">
      <c r="C37" s="12">
        <f aca="true" t="shared" si="1" ref="C37:D43">C26</f>
        <v>1</v>
      </c>
      <c r="D37" s="13">
        <f t="shared" si="1"/>
        <v>150</v>
      </c>
      <c r="E37" s="17" t="s">
        <v>29</v>
      </c>
      <c r="F37" s="15" t="s">
        <v>32</v>
      </c>
      <c r="G37" s="15" t="s">
        <v>29</v>
      </c>
      <c r="H37" s="15" t="s">
        <v>33</v>
      </c>
      <c r="I37" s="15" t="s">
        <v>29</v>
      </c>
      <c r="J37" s="15" t="s">
        <v>34</v>
      </c>
      <c r="K37" s="15" t="s">
        <v>29</v>
      </c>
      <c r="L37" s="15" t="s">
        <v>35</v>
      </c>
    </row>
    <row r="38" spans="3:12" ht="12.75">
      <c r="C38" s="12">
        <f t="shared" si="1"/>
        <v>5</v>
      </c>
      <c r="D38" s="13">
        <f t="shared" si="1"/>
        <v>85</v>
      </c>
      <c r="E38" s="18">
        <v>1</v>
      </c>
      <c r="F38" s="14">
        <f>75.683435414442+-0.0628955869754468*E38</f>
        <v>75.62053982746656</v>
      </c>
      <c r="G38" s="14">
        <v>1</v>
      </c>
      <c r="H38" s="14">
        <f>124.269418466295*G38^-0.248330312185931</f>
        <v>124.269418466295</v>
      </c>
      <c r="I38" s="14">
        <v>1</v>
      </c>
      <c r="J38" s="14">
        <f>66.0092991772179*EXP(-0.00115044271677023*I38)</f>
        <v>65.93340292525635</v>
      </c>
      <c r="K38" s="14">
        <v>1</v>
      </c>
      <c r="L38" s="14">
        <f>119.120312391685+-16.0006619377001*LN(K38)</f>
        <v>119.120312391685</v>
      </c>
    </row>
    <row r="39" spans="3:12" ht="12.75">
      <c r="C39" s="12">
        <f t="shared" si="1"/>
        <v>10</v>
      </c>
      <c r="D39" s="13">
        <f t="shared" si="1"/>
        <v>60</v>
      </c>
      <c r="E39" s="17" t="s">
        <v>30</v>
      </c>
      <c r="F39" s="14">
        <v>75.68343541444204</v>
      </c>
      <c r="G39" s="15" t="s">
        <v>30</v>
      </c>
      <c r="H39" s="14">
        <v>124.26941846629532</v>
      </c>
      <c r="I39" s="15" t="s">
        <v>30</v>
      </c>
      <c r="J39" s="14">
        <v>66.00929917721788</v>
      </c>
      <c r="K39" s="15" t="s">
        <v>30</v>
      </c>
      <c r="L39" s="14">
        <v>119.12031239168509</v>
      </c>
    </row>
    <row r="40" spans="3:12" ht="12.75">
      <c r="C40" s="12">
        <f t="shared" si="1"/>
        <v>50</v>
      </c>
      <c r="D40" s="13">
        <f t="shared" si="1"/>
        <v>40</v>
      </c>
      <c r="E40" s="17" t="s">
        <v>31</v>
      </c>
      <c r="F40" s="14">
        <v>-0.06289558697544677</v>
      </c>
      <c r="G40" s="15" t="s">
        <v>31</v>
      </c>
      <c r="H40" s="14">
        <v>-0.24833031218593146</v>
      </c>
      <c r="I40" s="15" t="s">
        <v>31</v>
      </c>
      <c r="J40" s="14">
        <v>-0.0011504427167702343</v>
      </c>
      <c r="K40" s="15" t="s">
        <v>31</v>
      </c>
      <c r="L40" s="14">
        <v>-16.000661937700055</v>
      </c>
    </row>
    <row r="41" spans="3:4" ht="12.75">
      <c r="C41" s="12">
        <f t="shared" si="1"/>
        <v>100</v>
      </c>
      <c r="D41" s="13">
        <f t="shared" si="1"/>
        <v>35</v>
      </c>
    </row>
    <row r="42" spans="3:4" ht="12.75">
      <c r="C42" s="19">
        <f t="shared" si="1"/>
        <v>500</v>
      </c>
      <c r="D42" s="13">
        <f t="shared" si="1"/>
        <v>30</v>
      </c>
    </row>
    <row r="43" spans="3:4" ht="12.75">
      <c r="C43" s="19">
        <f t="shared" si="1"/>
        <v>1000</v>
      </c>
      <c r="D43" s="13">
        <f t="shared" si="1"/>
        <v>25</v>
      </c>
    </row>
    <row r="44" ht="13.5" thickBot="1"/>
    <row r="45" spans="3:5" ht="12.75">
      <c r="C45" s="59" t="s">
        <v>37</v>
      </c>
      <c r="D45" s="60"/>
      <c r="E45" s="61"/>
    </row>
    <row r="46" spans="3:5" ht="12.75">
      <c r="C46" s="9" t="s">
        <v>20</v>
      </c>
      <c r="D46" s="10" t="s">
        <v>21</v>
      </c>
      <c r="E46" s="11" t="s">
        <v>23</v>
      </c>
    </row>
    <row r="47" spans="3:5" ht="12.75">
      <c r="C47" s="2" t="s">
        <v>24</v>
      </c>
      <c r="D47" s="4" t="s">
        <v>22</v>
      </c>
      <c r="E47" s="3" t="s">
        <v>22</v>
      </c>
    </row>
    <row r="48" spans="3:5" ht="13.5" thickBot="1">
      <c r="C48" s="21">
        <v>1000</v>
      </c>
      <c r="D48" s="22">
        <f>$H$39*C48^$H$40</f>
        <v>22.354930779836295</v>
      </c>
      <c r="E48" s="23">
        <f>D48*C48</f>
        <v>22354.930779836293</v>
      </c>
    </row>
    <row r="49" ht="13.5" thickBot="1"/>
    <row r="50" spans="3:5" ht="12.75">
      <c r="C50" s="59" t="s">
        <v>46</v>
      </c>
      <c r="D50" s="60"/>
      <c r="E50" s="61"/>
    </row>
    <row r="51" spans="3:5" ht="12.75">
      <c r="C51" s="6" t="s">
        <v>20</v>
      </c>
      <c r="D51" s="24" t="s">
        <v>21</v>
      </c>
      <c r="E51" s="26" t="s">
        <v>23</v>
      </c>
    </row>
    <row r="52" spans="3:5" ht="12.75">
      <c r="C52" s="2" t="s">
        <v>24</v>
      </c>
      <c r="D52" s="4" t="s">
        <v>22</v>
      </c>
      <c r="E52" s="3" t="s">
        <v>22</v>
      </c>
    </row>
    <row r="53" spans="3:6" ht="12.75">
      <c r="C53" s="6">
        <v>1</v>
      </c>
      <c r="D53" s="16">
        <f>$H$39*C53^$H$40</f>
        <v>124.26941846629532</v>
      </c>
      <c r="E53" s="7">
        <f>D37</f>
        <v>150</v>
      </c>
      <c r="F53" s="20"/>
    </row>
    <row r="54" spans="3:6" ht="12.75">
      <c r="C54" s="27">
        <v>5</v>
      </c>
      <c r="D54" s="16">
        <f aca="true" t="shared" si="2" ref="D54:D82">$H$39*C54^$H$40</f>
        <v>83.32759101249546</v>
      </c>
      <c r="E54" s="28">
        <f>D38</f>
        <v>85</v>
      </c>
      <c r="F54" s="20"/>
    </row>
    <row r="55" spans="3:6" ht="12.75">
      <c r="C55" s="27">
        <f>C54+5</f>
        <v>10</v>
      </c>
      <c r="D55" s="16">
        <f t="shared" si="2"/>
        <v>70.15101414358043</v>
      </c>
      <c r="E55" s="28">
        <f>D39</f>
        <v>60</v>
      </c>
      <c r="F55" s="20"/>
    </row>
    <row r="56" spans="3:6" ht="12.75">
      <c r="C56" s="27">
        <f>C55+10</f>
        <v>20</v>
      </c>
      <c r="D56" s="16">
        <f t="shared" si="2"/>
        <v>59.05804698752018</v>
      </c>
      <c r="E56" s="28"/>
      <c r="F56" s="20"/>
    </row>
    <row r="57" spans="3:6" ht="12.75">
      <c r="C57" s="27">
        <f aca="true" t="shared" si="3" ref="C57:C64">C56+10</f>
        <v>30</v>
      </c>
      <c r="D57" s="16">
        <f t="shared" si="2"/>
        <v>53.401109911747135</v>
      </c>
      <c r="E57" s="28"/>
      <c r="F57" s="20"/>
    </row>
    <row r="58" spans="3:6" ht="12.75">
      <c r="C58" s="27">
        <f t="shared" si="3"/>
        <v>40</v>
      </c>
      <c r="D58" s="16">
        <f t="shared" si="2"/>
        <v>49.71920871794435</v>
      </c>
      <c r="E58" s="28"/>
      <c r="F58" s="20"/>
    </row>
    <row r="59" spans="3:6" ht="12.75">
      <c r="C59" s="27">
        <f t="shared" si="3"/>
        <v>50</v>
      </c>
      <c r="D59" s="16">
        <f t="shared" si="2"/>
        <v>47.03904699814372</v>
      </c>
      <c r="E59" s="28">
        <f>D40</f>
        <v>40</v>
      </c>
      <c r="F59" s="20"/>
    </row>
    <row r="60" spans="3:6" ht="12.75">
      <c r="C60" s="27">
        <f t="shared" si="3"/>
        <v>60</v>
      </c>
      <c r="D60" s="16">
        <f t="shared" si="2"/>
        <v>44.95680207699885</v>
      </c>
      <c r="E60" s="28"/>
      <c r="F60" s="20"/>
    </row>
    <row r="61" spans="3:6" ht="12.75">
      <c r="C61" s="27">
        <f t="shared" si="3"/>
        <v>70</v>
      </c>
      <c r="D61" s="16">
        <f t="shared" si="2"/>
        <v>43.26836590439236</v>
      </c>
      <c r="E61" s="28"/>
      <c r="F61" s="20"/>
    </row>
    <row r="62" spans="3:6" ht="12.75">
      <c r="C62" s="27">
        <f t="shared" si="3"/>
        <v>80</v>
      </c>
      <c r="D62" s="16">
        <f t="shared" si="2"/>
        <v>41.85711925185882</v>
      </c>
      <c r="E62" s="28"/>
      <c r="F62" s="20"/>
    </row>
    <row r="63" spans="3:6" ht="12.75">
      <c r="C63" s="27">
        <f t="shared" si="3"/>
        <v>90</v>
      </c>
      <c r="D63" s="16">
        <f t="shared" si="2"/>
        <v>40.65056755943503</v>
      </c>
      <c r="E63" s="28"/>
      <c r="F63" s="20"/>
    </row>
    <row r="64" spans="3:6" ht="12.75">
      <c r="C64" s="27">
        <f t="shared" si="3"/>
        <v>100</v>
      </c>
      <c r="D64" s="16">
        <f t="shared" si="2"/>
        <v>39.600771019199314</v>
      </c>
      <c r="E64" s="28">
        <f>D41</f>
        <v>35</v>
      </c>
      <c r="F64" s="20"/>
    </row>
    <row r="65" spans="3:6" ht="12.75">
      <c r="C65" s="27">
        <f>C64+50</f>
        <v>150</v>
      </c>
      <c r="D65" s="16">
        <f t="shared" si="2"/>
        <v>35.80756956343419</v>
      </c>
      <c r="E65" s="28"/>
      <c r="F65" s="20"/>
    </row>
    <row r="66" spans="3:6" ht="12.75">
      <c r="C66" s="27">
        <f aca="true" t="shared" si="4" ref="C66:C81">C65+50</f>
        <v>200</v>
      </c>
      <c r="D66" s="16">
        <f t="shared" si="2"/>
        <v>33.338708273085196</v>
      </c>
      <c r="E66" s="28"/>
      <c r="F66" s="20"/>
    </row>
    <row r="67" spans="3:6" ht="12.75">
      <c r="C67" s="27">
        <f t="shared" si="4"/>
        <v>250</v>
      </c>
      <c r="D67" s="16">
        <f t="shared" si="2"/>
        <v>31.54155316935011</v>
      </c>
      <c r="E67" s="28"/>
      <c r="F67" s="20"/>
    </row>
    <row r="68" spans="3:6" ht="12.75">
      <c r="C68" s="27">
        <f t="shared" si="4"/>
        <v>300</v>
      </c>
      <c r="D68" s="16">
        <f t="shared" si="2"/>
        <v>30.14532507624074</v>
      </c>
      <c r="E68" s="28"/>
      <c r="F68" s="20"/>
    </row>
    <row r="69" spans="3:6" ht="12.75">
      <c r="C69" s="27">
        <f t="shared" si="4"/>
        <v>350</v>
      </c>
      <c r="D69" s="16">
        <f t="shared" si="2"/>
        <v>29.01316142263987</v>
      </c>
      <c r="E69" s="28"/>
      <c r="F69" s="20"/>
    </row>
    <row r="70" spans="3:6" ht="12.75">
      <c r="C70" s="27">
        <f t="shared" si="4"/>
        <v>400</v>
      </c>
      <c r="D70" s="16">
        <f t="shared" si="2"/>
        <v>28.066864374408627</v>
      </c>
      <c r="E70" s="28"/>
      <c r="F70" s="20"/>
    </row>
    <row r="71" spans="3:6" ht="12.75">
      <c r="C71" s="27">
        <f t="shared" si="4"/>
        <v>450</v>
      </c>
      <c r="D71" s="16">
        <f t="shared" si="2"/>
        <v>27.25782344380355</v>
      </c>
      <c r="E71" s="28"/>
      <c r="F71" s="20"/>
    </row>
    <row r="72" spans="3:6" ht="12.75">
      <c r="C72" s="27">
        <f t="shared" si="4"/>
        <v>500</v>
      </c>
      <c r="D72" s="16">
        <f t="shared" si="2"/>
        <v>26.55389308160571</v>
      </c>
      <c r="E72" s="28">
        <f>D42</f>
        <v>30</v>
      </c>
      <c r="F72" s="20"/>
    </row>
    <row r="73" spans="3:6" ht="12.75">
      <c r="C73" s="27">
        <f t="shared" si="4"/>
        <v>550</v>
      </c>
      <c r="D73" s="16">
        <f t="shared" si="2"/>
        <v>25.932784065769482</v>
      </c>
      <c r="E73" s="28"/>
      <c r="F73" s="20"/>
    </row>
    <row r="74" spans="3:6" ht="12.75">
      <c r="C74" s="27">
        <f t="shared" si="4"/>
        <v>600</v>
      </c>
      <c r="D74" s="16">
        <f t="shared" si="2"/>
        <v>25.378450283881104</v>
      </c>
      <c r="E74" s="28"/>
      <c r="F74" s="20"/>
    </row>
    <row r="75" spans="3:6" ht="12.75">
      <c r="C75" s="27">
        <f t="shared" si="4"/>
        <v>650</v>
      </c>
      <c r="D75" s="16">
        <f t="shared" si="2"/>
        <v>24.87898246467097</v>
      </c>
      <c r="E75" s="28"/>
      <c r="F75" s="20"/>
    </row>
    <row r="76" spans="3:6" ht="12.75">
      <c r="C76" s="27">
        <f t="shared" si="4"/>
        <v>700</v>
      </c>
      <c r="D76" s="16">
        <f t="shared" si="2"/>
        <v>24.425315463690605</v>
      </c>
      <c r="E76" s="28"/>
      <c r="F76" s="20"/>
    </row>
    <row r="77" spans="3:6" ht="12.75">
      <c r="C77" s="27">
        <f t="shared" si="4"/>
        <v>750</v>
      </c>
      <c r="D77" s="16">
        <f t="shared" si="2"/>
        <v>24.010400535853375</v>
      </c>
      <c r="E77" s="28"/>
      <c r="F77" s="20"/>
    </row>
    <row r="78" spans="3:6" ht="12.75">
      <c r="C78" s="27">
        <f t="shared" si="4"/>
        <v>800</v>
      </c>
      <c r="D78" s="16">
        <f t="shared" si="2"/>
        <v>23.628656196239277</v>
      </c>
      <c r="E78" s="28"/>
      <c r="F78" s="20"/>
    </row>
    <row r="79" spans="3:6" ht="12.75">
      <c r="C79" s="27">
        <f t="shared" si="4"/>
        <v>850</v>
      </c>
      <c r="D79" s="16">
        <f t="shared" si="2"/>
        <v>23.275592742894972</v>
      </c>
      <c r="E79" s="28"/>
      <c r="F79" s="20"/>
    </row>
    <row r="80" spans="3:6" ht="12.75">
      <c r="C80" s="27">
        <f t="shared" si="4"/>
        <v>900</v>
      </c>
      <c r="D80" s="16">
        <f t="shared" si="2"/>
        <v>22.94754876140294</v>
      </c>
      <c r="E80" s="28"/>
      <c r="F80" s="20"/>
    </row>
    <row r="81" spans="3:6" ht="12.75">
      <c r="C81" s="27">
        <f t="shared" si="4"/>
        <v>950</v>
      </c>
      <c r="D81" s="16">
        <f t="shared" si="2"/>
        <v>22.64150198171775</v>
      </c>
      <c r="E81" s="28"/>
      <c r="F81" s="20"/>
    </row>
    <row r="82" spans="3:6" ht="13.5" thickBot="1">
      <c r="C82" s="29">
        <f>C81+50</f>
        <v>1000</v>
      </c>
      <c r="D82" s="22">
        <f t="shared" si="2"/>
        <v>22.354930779836295</v>
      </c>
      <c r="E82" s="30">
        <f>D43</f>
        <v>25</v>
      </c>
      <c r="F82" s="20"/>
    </row>
    <row r="84" ht="13.5" thickBot="1"/>
    <row r="85" spans="3:4" ht="13.5" thickBot="1">
      <c r="C85" s="40" t="s">
        <v>27</v>
      </c>
      <c r="D85" s="41"/>
    </row>
    <row r="86" spans="2:7" ht="12.75">
      <c r="B86" s="37">
        <v>1</v>
      </c>
      <c r="C86" s="43" t="s">
        <v>38</v>
      </c>
      <c r="D86" s="43"/>
      <c r="E86" s="43"/>
      <c r="F86" s="43"/>
      <c r="G86" s="44"/>
    </row>
    <row r="87" spans="2:7" ht="12.75">
      <c r="B87" s="27">
        <f>B86+1</f>
        <v>2</v>
      </c>
      <c r="C87" s="48" t="s">
        <v>39</v>
      </c>
      <c r="D87" s="48"/>
      <c r="E87" s="48"/>
      <c r="F87" s="48"/>
      <c r="G87" s="49"/>
    </row>
    <row r="88" spans="2:7" ht="12.75">
      <c r="B88" s="27">
        <f aca="true" t="shared" si="5" ref="B88:B93">B87+1</f>
        <v>3</v>
      </c>
      <c r="C88" s="50" t="s">
        <v>71</v>
      </c>
      <c r="D88" s="50"/>
      <c r="E88" s="50"/>
      <c r="F88" s="50"/>
      <c r="G88" s="51"/>
    </row>
    <row r="89" spans="2:7" ht="12.75">
      <c r="B89" s="27">
        <f t="shared" si="5"/>
        <v>4</v>
      </c>
      <c r="C89" s="50" t="s">
        <v>40</v>
      </c>
      <c r="D89" s="50"/>
      <c r="E89" s="50"/>
      <c r="F89" s="50"/>
      <c r="G89" s="51"/>
    </row>
    <row r="90" spans="2:7" ht="12.75">
      <c r="B90" s="27">
        <f t="shared" si="5"/>
        <v>5</v>
      </c>
      <c r="C90" s="50" t="s">
        <v>36</v>
      </c>
      <c r="D90" s="50"/>
      <c r="E90" s="50"/>
      <c r="F90" s="50"/>
      <c r="G90" s="51"/>
    </row>
    <row r="91" spans="2:7" ht="12.75">
      <c r="B91" s="27">
        <f t="shared" si="5"/>
        <v>6</v>
      </c>
      <c r="C91" s="50" t="s">
        <v>41</v>
      </c>
      <c r="D91" s="50"/>
      <c r="E91" s="50"/>
      <c r="F91" s="50"/>
      <c r="G91" s="51"/>
    </row>
    <row r="92" spans="2:7" ht="12.75">
      <c r="B92" s="27">
        <f t="shared" si="5"/>
        <v>7</v>
      </c>
      <c r="C92" s="50" t="s">
        <v>42</v>
      </c>
      <c r="D92" s="50"/>
      <c r="E92" s="50"/>
      <c r="F92" s="50"/>
      <c r="G92" s="51"/>
    </row>
    <row r="93" spans="2:7" ht="12.75">
      <c r="B93" s="27">
        <f t="shared" si="5"/>
        <v>8</v>
      </c>
      <c r="C93" s="50" t="s">
        <v>43</v>
      </c>
      <c r="D93" s="50"/>
      <c r="E93" s="50"/>
      <c r="F93" s="50"/>
      <c r="G93" s="51"/>
    </row>
    <row r="94" spans="2:7" ht="12.75">
      <c r="B94" s="27">
        <f>B93+1</f>
        <v>9</v>
      </c>
      <c r="C94" s="50" t="s">
        <v>44</v>
      </c>
      <c r="D94" s="50"/>
      <c r="E94" s="50"/>
      <c r="F94" s="50"/>
      <c r="G94" s="51"/>
    </row>
    <row r="95" spans="2:7" ht="13.5" thickBot="1">
      <c r="B95" s="29">
        <f>B94+1</f>
        <v>10</v>
      </c>
      <c r="C95" s="93" t="s">
        <v>47</v>
      </c>
      <c r="D95" s="93"/>
      <c r="E95" s="93"/>
      <c r="F95" s="93"/>
      <c r="G95" s="94"/>
    </row>
    <row r="96" ht="13.5" thickBot="1"/>
    <row r="97" spans="3:4" ht="13.5" thickBot="1">
      <c r="C97" s="40" t="s">
        <v>16</v>
      </c>
      <c r="D97" s="41"/>
    </row>
    <row r="98" spans="3:7" ht="12.75">
      <c r="C98" s="42" t="s">
        <v>45</v>
      </c>
      <c r="D98" s="43"/>
      <c r="E98" s="43"/>
      <c r="F98" s="43"/>
      <c r="G98" s="44"/>
    </row>
    <row r="99" spans="3:7" ht="13.5" thickBot="1">
      <c r="C99" s="45" t="s">
        <v>48</v>
      </c>
      <c r="D99" s="46"/>
      <c r="E99" s="46"/>
      <c r="F99" s="46"/>
      <c r="G99" s="47"/>
    </row>
  </sheetData>
  <mergeCells count="42">
    <mergeCell ref="C45:E45"/>
    <mergeCell ref="C50:E50"/>
    <mergeCell ref="C95:G95"/>
    <mergeCell ref="C91:G91"/>
    <mergeCell ref="C92:G92"/>
    <mergeCell ref="C93:G93"/>
    <mergeCell ref="C94:G94"/>
    <mergeCell ref="C14:E14"/>
    <mergeCell ref="C16:E16"/>
    <mergeCell ref="C17:E17"/>
    <mergeCell ref="C18:E18"/>
    <mergeCell ref="C10:E10"/>
    <mergeCell ref="C11:E11"/>
    <mergeCell ref="C12:E12"/>
    <mergeCell ref="C13:E13"/>
    <mergeCell ref="C5:D5"/>
    <mergeCell ref="E5:F5"/>
    <mergeCell ref="C6:D6"/>
    <mergeCell ref="E6:F6"/>
    <mergeCell ref="C2:F2"/>
    <mergeCell ref="C3:D3"/>
    <mergeCell ref="E3:F3"/>
    <mergeCell ref="C4:D4"/>
    <mergeCell ref="E4:F4"/>
    <mergeCell ref="C7:D7"/>
    <mergeCell ref="E7:F7"/>
    <mergeCell ref="C8:D8"/>
    <mergeCell ref="E8:F8"/>
    <mergeCell ref="C19:E19"/>
    <mergeCell ref="C21:E21"/>
    <mergeCell ref="C20:E20"/>
    <mergeCell ref="C23:E23"/>
    <mergeCell ref="D33:E33"/>
    <mergeCell ref="C97:D97"/>
    <mergeCell ref="C98:G98"/>
    <mergeCell ref="C99:G99"/>
    <mergeCell ref="C85:D85"/>
    <mergeCell ref="C86:G86"/>
    <mergeCell ref="C87:G87"/>
    <mergeCell ref="C88:G88"/>
    <mergeCell ref="C89:G89"/>
    <mergeCell ref="C90:G90"/>
  </mergeCells>
  <hyperlinks>
    <hyperlink ref="C21" r:id="rId1" display="http://www.aacode.com/mathematics.htm"/>
  </hyperlinks>
  <printOptions/>
  <pageMargins left="0.75" right="0.75" top="1" bottom="1" header="0.5" footer="0.5"/>
  <pageSetup horizontalDpi="1200" verticalDpi="12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L111"/>
  <sheetViews>
    <sheetView workbookViewId="0" topLeftCell="A1">
      <selection activeCell="C4" sqref="C4:D4"/>
    </sheetView>
  </sheetViews>
  <sheetFormatPr defaultColWidth="9.140625" defaultRowHeight="12.75"/>
  <cols>
    <col min="1" max="1" width="2.28125" style="0" customWidth="1"/>
    <col min="2" max="2" width="4.140625" style="0" customWidth="1"/>
    <col min="3" max="3" width="19.8515625" style="0" customWidth="1"/>
    <col min="4" max="4" width="24.00390625" style="1" customWidth="1"/>
    <col min="5" max="5" width="22.00390625" style="1" customWidth="1"/>
    <col min="6" max="6" width="14.8515625" style="0" customWidth="1"/>
    <col min="7" max="9" width="19.140625" style="0" customWidth="1"/>
    <col min="10" max="12" width="12.7109375" style="0" customWidth="1"/>
  </cols>
  <sheetData>
    <row r="1" ht="13.5" thickBot="1"/>
    <row r="2" spans="3:6" ht="13.5" thickBot="1">
      <c r="C2" s="70" t="s">
        <v>85</v>
      </c>
      <c r="D2" s="71"/>
      <c r="E2" s="71"/>
      <c r="F2" s="72"/>
    </row>
    <row r="3" spans="3:6" ht="12.75">
      <c r="C3" s="73" t="s">
        <v>5</v>
      </c>
      <c r="D3" s="74"/>
      <c r="E3" s="75" t="s">
        <v>11</v>
      </c>
      <c r="F3" s="76"/>
    </row>
    <row r="4" spans="3:6" ht="12.75">
      <c r="C4" s="62" t="s">
        <v>6</v>
      </c>
      <c r="D4" s="63"/>
      <c r="E4" s="77" t="s">
        <v>11</v>
      </c>
      <c r="F4" s="78"/>
    </row>
    <row r="5" spans="3:6" ht="12.75">
      <c r="C5" s="62" t="s">
        <v>7</v>
      </c>
      <c r="D5" s="63"/>
      <c r="E5" s="77" t="s">
        <v>11</v>
      </c>
      <c r="F5" s="78"/>
    </row>
    <row r="6" spans="3:6" ht="12.75">
      <c r="C6" s="62" t="s">
        <v>8</v>
      </c>
      <c r="D6" s="63"/>
      <c r="E6" s="79" t="s">
        <v>11</v>
      </c>
      <c r="F6" s="80"/>
    </row>
    <row r="7" spans="3:6" ht="12.75">
      <c r="C7" s="62" t="s">
        <v>9</v>
      </c>
      <c r="D7" s="63"/>
      <c r="E7" s="64">
        <f ca="1">NOW()</f>
        <v>38932.35386747685</v>
      </c>
      <c r="F7" s="65"/>
    </row>
    <row r="8" spans="3:6" ht="13.5" thickBot="1">
      <c r="C8" s="66" t="s">
        <v>10</v>
      </c>
      <c r="D8" s="67"/>
      <c r="E8" s="68" t="s">
        <v>86</v>
      </c>
      <c r="F8" s="69"/>
    </row>
    <row r="9" ht="13.5" thickBot="1"/>
    <row r="10" spans="3:5" ht="12.75">
      <c r="C10" s="81" t="s">
        <v>0</v>
      </c>
      <c r="D10" s="82"/>
      <c r="E10" s="83"/>
    </row>
    <row r="11" spans="3:5" ht="12.75">
      <c r="C11" s="84" t="s">
        <v>87</v>
      </c>
      <c r="D11" s="85"/>
      <c r="E11" s="86"/>
    </row>
    <row r="12" spans="3:5" ht="12.75">
      <c r="C12" s="84" t="s">
        <v>1</v>
      </c>
      <c r="D12" s="85"/>
      <c r="E12" s="86"/>
    </row>
    <row r="13" spans="3:5" ht="12.75">
      <c r="C13" s="84" t="s">
        <v>2</v>
      </c>
      <c r="D13" s="85"/>
      <c r="E13" s="86"/>
    </row>
    <row r="14" spans="3:5" ht="13.5" thickBot="1">
      <c r="C14" s="87" t="s">
        <v>3</v>
      </c>
      <c r="D14" s="88"/>
      <c r="E14" s="89"/>
    </row>
    <row r="15" ht="13.5" thickBot="1">
      <c r="G15" s="36" t="s">
        <v>69</v>
      </c>
    </row>
    <row r="16" spans="3:11" ht="12.75">
      <c r="C16" s="90" t="s">
        <v>12</v>
      </c>
      <c r="D16" s="91"/>
      <c r="E16" s="92"/>
      <c r="G16" s="99" t="s">
        <v>66</v>
      </c>
      <c r="H16" s="100"/>
      <c r="I16" s="100"/>
      <c r="J16" s="100"/>
      <c r="K16" s="101"/>
    </row>
    <row r="17" spans="3:11" ht="12.75">
      <c r="C17" s="52" t="s">
        <v>18</v>
      </c>
      <c r="D17" s="53"/>
      <c r="E17" s="54"/>
      <c r="G17" s="2" t="s">
        <v>63</v>
      </c>
      <c r="H17" s="4" t="s">
        <v>60</v>
      </c>
      <c r="I17" s="4" t="s">
        <v>62</v>
      </c>
      <c r="J17" s="4" t="s">
        <v>57</v>
      </c>
      <c r="K17" s="3" t="s">
        <v>56</v>
      </c>
    </row>
    <row r="18" spans="3:11" ht="12.75">
      <c r="C18" s="52" t="s">
        <v>15</v>
      </c>
      <c r="D18" s="53"/>
      <c r="E18" s="54"/>
      <c r="G18" s="32" t="s">
        <v>64</v>
      </c>
      <c r="H18" s="25" t="s">
        <v>61</v>
      </c>
      <c r="I18" s="25" t="s">
        <v>61</v>
      </c>
      <c r="J18" s="25" t="s">
        <v>58</v>
      </c>
      <c r="K18" s="26" t="s">
        <v>59</v>
      </c>
    </row>
    <row r="19" spans="3:11" ht="12.75">
      <c r="C19" s="52" t="s">
        <v>14</v>
      </c>
      <c r="D19" s="53"/>
      <c r="E19" s="54"/>
      <c r="G19" s="2" t="s">
        <v>65</v>
      </c>
      <c r="H19" s="4" t="s">
        <v>22</v>
      </c>
      <c r="I19" s="4" t="s">
        <v>22</v>
      </c>
      <c r="J19" s="4" t="s">
        <v>22</v>
      </c>
      <c r="K19" s="3" t="s">
        <v>22</v>
      </c>
    </row>
    <row r="20" spans="3:11" ht="13.5" thickBot="1">
      <c r="C20" s="58" t="s">
        <v>17</v>
      </c>
      <c r="D20" s="53"/>
      <c r="E20" s="54"/>
      <c r="G20" s="29">
        <v>317.9501497539113</v>
      </c>
      <c r="H20" s="22">
        <f>$J$39*EXP($J$40*G20)</f>
        <v>61.16489294505035</v>
      </c>
      <c r="I20" s="22">
        <f>'AAcode Cost'!$H$39*G20^'AAcode Cost'!$H$40</f>
        <v>29.71342165320935</v>
      </c>
      <c r="J20" s="33">
        <f>H20-I20</f>
        <v>31.451471291841</v>
      </c>
      <c r="K20" s="34">
        <f>J20*G20</f>
        <v>10000.000007221688</v>
      </c>
    </row>
    <row r="21" spans="3:5" ht="13.5" thickBot="1">
      <c r="C21" s="55" t="s">
        <v>13</v>
      </c>
      <c r="D21" s="56"/>
      <c r="E21" s="57"/>
    </row>
    <row r="22" ht="13.5" thickBot="1"/>
    <row r="23" spans="3:9" ht="12.75">
      <c r="C23" s="59" t="s">
        <v>49</v>
      </c>
      <c r="D23" s="60"/>
      <c r="E23" s="61"/>
      <c r="G23" s="59" t="s">
        <v>67</v>
      </c>
      <c r="H23" s="60"/>
      <c r="I23" s="61"/>
    </row>
    <row r="24" spans="3:9" ht="12.75">
      <c r="C24" s="9" t="s">
        <v>50</v>
      </c>
      <c r="D24" s="10" t="s">
        <v>51</v>
      </c>
      <c r="E24" s="11" t="s">
        <v>53</v>
      </c>
      <c r="G24" s="25" t="s">
        <v>21</v>
      </c>
      <c r="H24" s="25" t="s">
        <v>23</v>
      </c>
      <c r="I24" s="11" t="s">
        <v>68</v>
      </c>
    </row>
    <row r="25" spans="3:9" ht="12.75">
      <c r="C25" s="2" t="s">
        <v>24</v>
      </c>
      <c r="D25" s="4" t="s">
        <v>52</v>
      </c>
      <c r="E25" s="3" t="s">
        <v>22</v>
      </c>
      <c r="G25" s="4" t="s">
        <v>22</v>
      </c>
      <c r="H25" s="4" t="s">
        <v>22</v>
      </c>
      <c r="I25" s="3" t="s">
        <v>22</v>
      </c>
    </row>
    <row r="26" spans="3:9" ht="12.75">
      <c r="C26" s="6">
        <v>1</v>
      </c>
      <c r="D26" s="5">
        <v>75</v>
      </c>
      <c r="E26" s="7">
        <f aca="true" t="shared" si="0" ref="E26:E32">D26*C26</f>
        <v>75</v>
      </c>
      <c r="G26" s="35">
        <f>'AAcode Cost'!D26</f>
        <v>150</v>
      </c>
      <c r="H26" s="31">
        <f>G26*C26</f>
        <v>150</v>
      </c>
      <c r="I26" s="31">
        <f>E26-H26</f>
        <v>-75</v>
      </c>
    </row>
    <row r="27" spans="3:9" ht="12.75">
      <c r="C27" s="6">
        <v>5</v>
      </c>
      <c r="D27" s="5">
        <v>75</v>
      </c>
      <c r="E27" s="7">
        <f t="shared" si="0"/>
        <v>375</v>
      </c>
      <c r="G27" s="35">
        <f>'AAcode Cost'!D27</f>
        <v>85</v>
      </c>
      <c r="H27" s="31">
        <f aca="true" t="shared" si="1" ref="H27:H32">G27*C27</f>
        <v>425</v>
      </c>
      <c r="I27" s="31">
        <f aca="true" t="shared" si="2" ref="I27:I32">E27-H27</f>
        <v>-50</v>
      </c>
    </row>
    <row r="28" spans="3:9" ht="12.75">
      <c r="C28" s="6">
        <v>10</v>
      </c>
      <c r="D28" s="5">
        <v>75</v>
      </c>
      <c r="E28" s="7">
        <f t="shared" si="0"/>
        <v>750</v>
      </c>
      <c r="G28" s="35">
        <f>'AAcode Cost'!D28</f>
        <v>60</v>
      </c>
      <c r="H28" s="31">
        <f t="shared" si="1"/>
        <v>600</v>
      </c>
      <c r="I28" s="31">
        <f t="shared" si="2"/>
        <v>150</v>
      </c>
    </row>
    <row r="29" spans="3:9" ht="12.75">
      <c r="C29" s="6">
        <v>50</v>
      </c>
      <c r="D29" s="5">
        <v>70</v>
      </c>
      <c r="E29" s="7">
        <f t="shared" si="0"/>
        <v>3500</v>
      </c>
      <c r="G29" s="35">
        <f>'AAcode Cost'!D29</f>
        <v>40</v>
      </c>
      <c r="H29" s="31">
        <f t="shared" si="1"/>
        <v>2000</v>
      </c>
      <c r="I29" s="31">
        <f t="shared" si="2"/>
        <v>1500</v>
      </c>
    </row>
    <row r="30" spans="3:9" ht="12.75">
      <c r="C30" s="6">
        <v>100</v>
      </c>
      <c r="D30" s="5">
        <v>65</v>
      </c>
      <c r="E30" s="7">
        <f t="shared" si="0"/>
        <v>6500</v>
      </c>
      <c r="G30" s="35">
        <f>'AAcode Cost'!D30</f>
        <v>35</v>
      </c>
      <c r="H30" s="31">
        <f t="shared" si="1"/>
        <v>3500</v>
      </c>
      <c r="I30" s="31">
        <f t="shared" si="2"/>
        <v>3000</v>
      </c>
    </row>
    <row r="31" spans="3:9" ht="12.75">
      <c r="C31" s="6">
        <v>500</v>
      </c>
      <c r="D31" s="5">
        <v>50</v>
      </c>
      <c r="E31" s="7">
        <f t="shared" si="0"/>
        <v>25000</v>
      </c>
      <c r="G31" s="35">
        <f>'AAcode Cost'!D31</f>
        <v>30</v>
      </c>
      <c r="H31" s="31">
        <f t="shared" si="1"/>
        <v>15000</v>
      </c>
      <c r="I31" s="31">
        <f t="shared" si="2"/>
        <v>10000</v>
      </c>
    </row>
    <row r="32" spans="3:9" ht="12.75">
      <c r="C32" s="6">
        <v>1000</v>
      </c>
      <c r="D32" s="5">
        <v>45</v>
      </c>
      <c r="E32" s="7">
        <f t="shared" si="0"/>
        <v>45000</v>
      </c>
      <c r="G32" s="35">
        <f>'AAcode Cost'!D32</f>
        <v>25</v>
      </c>
      <c r="H32" s="31">
        <f t="shared" si="1"/>
        <v>25000</v>
      </c>
      <c r="I32" s="31">
        <f t="shared" si="2"/>
        <v>20000</v>
      </c>
    </row>
    <row r="33" spans="3:5" ht="13.5" thickBot="1">
      <c r="C33" s="8" t="s">
        <v>4</v>
      </c>
      <c r="D33" s="38" t="s">
        <v>25</v>
      </c>
      <c r="E33" s="39"/>
    </row>
    <row r="36" spans="3:12" ht="12.75">
      <c r="C36" s="12" t="s">
        <v>26</v>
      </c>
      <c r="D36" s="13"/>
      <c r="E36" s="17" t="s">
        <v>28</v>
      </c>
      <c r="F36" s="14">
        <v>0.8919024161166325</v>
      </c>
      <c r="G36" s="15" t="s">
        <v>28</v>
      </c>
      <c r="H36" s="14">
        <v>0.8115395732438556</v>
      </c>
      <c r="I36" s="15" t="s">
        <v>28</v>
      </c>
      <c r="J36" s="14">
        <v>0.9202127885749692</v>
      </c>
      <c r="K36" s="15" t="s">
        <v>28</v>
      </c>
      <c r="L36" s="14">
        <v>0.8377425128851645</v>
      </c>
    </row>
    <row r="37" spans="3:12" ht="12.75">
      <c r="C37" s="12">
        <f aca="true" t="shared" si="3" ref="C37:D43">C26</f>
        <v>1</v>
      </c>
      <c r="D37" s="13">
        <f t="shared" si="3"/>
        <v>75</v>
      </c>
      <c r="E37" s="17" t="s">
        <v>29</v>
      </c>
      <c r="F37" s="15" t="s">
        <v>32</v>
      </c>
      <c r="G37" s="15" t="s">
        <v>29</v>
      </c>
      <c r="H37" s="15" t="s">
        <v>33</v>
      </c>
      <c r="I37" s="15" t="s">
        <v>29</v>
      </c>
      <c r="J37" s="15" t="s">
        <v>34</v>
      </c>
      <c r="K37" s="15" t="s">
        <v>29</v>
      </c>
      <c r="L37" s="15" t="s">
        <v>35</v>
      </c>
    </row>
    <row r="38" spans="3:12" ht="12.75">
      <c r="C38" s="12">
        <f t="shared" si="3"/>
        <v>5</v>
      </c>
      <c r="D38" s="13">
        <f t="shared" si="3"/>
        <v>75</v>
      </c>
      <c r="E38" s="18">
        <v>1</v>
      </c>
      <c r="F38" s="14">
        <f>72.4440434213352+-0.0312774933669546*E38</f>
        <v>72.41276592796824</v>
      </c>
      <c r="G38" s="14">
        <v>1</v>
      </c>
      <c r="H38" s="14">
        <f>84.3298393539501*G38^-0.0762817041072852</f>
        <v>84.3298393539501</v>
      </c>
      <c r="I38" s="14">
        <v>1</v>
      </c>
      <c r="J38" s="14">
        <f>72.4902822771919*EXP(-0.000534294873645466*I38)</f>
        <v>72.45156143607667</v>
      </c>
      <c r="K38" s="14">
        <v>1</v>
      </c>
      <c r="L38" s="14">
        <f>81.8219726011048+-4.60847470762268*LN(K38)</f>
        <v>81.8219726011048</v>
      </c>
    </row>
    <row r="39" spans="3:12" ht="12.75">
      <c r="C39" s="12">
        <f t="shared" si="3"/>
        <v>10</v>
      </c>
      <c r="D39" s="13">
        <f t="shared" si="3"/>
        <v>75</v>
      </c>
      <c r="E39" s="17" t="s">
        <v>30</v>
      </c>
      <c r="F39" s="14">
        <v>72.4440434213352</v>
      </c>
      <c r="G39" s="15" t="s">
        <v>30</v>
      </c>
      <c r="H39" s="14">
        <v>84.32983935395012</v>
      </c>
      <c r="I39" s="15" t="s">
        <v>30</v>
      </c>
      <c r="J39" s="14">
        <v>72.49028227719191</v>
      </c>
      <c r="K39" s="15" t="s">
        <v>30</v>
      </c>
      <c r="L39" s="14">
        <v>81.82197260110479</v>
      </c>
    </row>
    <row r="40" spans="3:12" ht="12.75">
      <c r="C40" s="12">
        <f t="shared" si="3"/>
        <v>50</v>
      </c>
      <c r="D40" s="13">
        <f t="shared" si="3"/>
        <v>70</v>
      </c>
      <c r="E40" s="17" t="s">
        <v>31</v>
      </c>
      <c r="F40" s="14">
        <v>-0.03127749336695462</v>
      </c>
      <c r="G40" s="15" t="s">
        <v>31</v>
      </c>
      <c r="H40" s="14">
        <v>-0.07628170410728516</v>
      </c>
      <c r="I40" s="15" t="s">
        <v>31</v>
      </c>
      <c r="J40" s="14">
        <v>-0.0005342948736454662</v>
      </c>
      <c r="K40" s="15" t="s">
        <v>31</v>
      </c>
      <c r="L40" s="14">
        <v>-4.6084747076226815</v>
      </c>
    </row>
    <row r="41" spans="3:4" ht="12.75">
      <c r="C41" s="12">
        <f t="shared" si="3"/>
        <v>100</v>
      </c>
      <c r="D41" s="13">
        <f t="shared" si="3"/>
        <v>65</v>
      </c>
    </row>
    <row r="42" spans="3:4" ht="12.75">
      <c r="C42" s="19">
        <f t="shared" si="3"/>
        <v>500</v>
      </c>
      <c r="D42" s="13">
        <f t="shared" si="3"/>
        <v>50</v>
      </c>
    </row>
    <row r="43" spans="3:4" ht="12.75">
      <c r="C43" s="19">
        <f t="shared" si="3"/>
        <v>1000</v>
      </c>
      <c r="D43" s="13">
        <f t="shared" si="3"/>
        <v>45</v>
      </c>
    </row>
    <row r="44" ht="13.5" thickBot="1"/>
    <row r="45" spans="3:5" ht="12.75">
      <c r="C45" s="59" t="s">
        <v>37</v>
      </c>
      <c r="D45" s="60"/>
      <c r="E45" s="61"/>
    </row>
    <row r="46" spans="3:5" ht="12.75">
      <c r="C46" s="9" t="s">
        <v>50</v>
      </c>
      <c r="D46" s="10" t="s">
        <v>54</v>
      </c>
      <c r="E46" s="11" t="s">
        <v>55</v>
      </c>
    </row>
    <row r="47" spans="3:5" ht="12.75">
      <c r="C47" s="2" t="s">
        <v>24</v>
      </c>
      <c r="D47" s="4" t="s">
        <v>22</v>
      </c>
      <c r="E47" s="3" t="s">
        <v>22</v>
      </c>
    </row>
    <row r="48" spans="3:5" ht="13.5" thickBot="1">
      <c r="C48" s="21">
        <v>1</v>
      </c>
      <c r="D48" s="22">
        <f>$J$39*EXP($J$40*C48)</f>
        <v>72.45156143607669</v>
      </c>
      <c r="E48" s="23">
        <f>D48*C48</f>
        <v>72.45156143607669</v>
      </c>
    </row>
    <row r="49" ht="13.5" thickBot="1"/>
    <row r="50" spans="3:5" ht="12.75">
      <c r="C50" s="59" t="s">
        <v>46</v>
      </c>
      <c r="D50" s="60"/>
      <c r="E50" s="61"/>
    </row>
    <row r="51" spans="3:5" ht="12.75">
      <c r="C51" s="6" t="s">
        <v>50</v>
      </c>
      <c r="D51" s="24" t="s">
        <v>54</v>
      </c>
      <c r="E51" s="26" t="s">
        <v>55</v>
      </c>
    </row>
    <row r="52" spans="3:5" ht="12.75">
      <c r="C52" s="2" t="s">
        <v>24</v>
      </c>
      <c r="D52" s="4" t="s">
        <v>22</v>
      </c>
      <c r="E52" s="3" t="s">
        <v>22</v>
      </c>
    </row>
    <row r="53" spans="3:6" ht="12.75">
      <c r="C53" s="6">
        <v>1</v>
      </c>
      <c r="D53" s="16">
        <f aca="true" t="shared" si="4" ref="D53:D82">$J$39*EXP($J$40*C53)</f>
        <v>72.45156143607669</v>
      </c>
      <c r="E53" s="7">
        <f>D37</f>
        <v>75</v>
      </c>
      <c r="F53" s="20"/>
    </row>
    <row r="54" spans="3:6" ht="12.75">
      <c r="C54" s="27">
        <v>5</v>
      </c>
      <c r="D54" s="16">
        <f t="shared" si="4"/>
        <v>72.29688478937813</v>
      </c>
      <c r="E54" s="28">
        <f>D38</f>
        <v>75</v>
      </c>
      <c r="F54" s="20"/>
    </row>
    <row r="55" spans="3:6" ht="12.75">
      <c r="C55" s="27">
        <f>C54+5</f>
        <v>10</v>
      </c>
      <c r="D55" s="16">
        <f t="shared" si="4"/>
        <v>72.10400326849286</v>
      </c>
      <c r="E55" s="28">
        <f>D39</f>
        <v>75</v>
      </c>
      <c r="F55" s="20"/>
    </row>
    <row r="56" spans="3:6" ht="12.75">
      <c r="C56" s="27">
        <f>C55+10</f>
        <v>20</v>
      </c>
      <c r="D56" s="16">
        <f t="shared" si="4"/>
        <v>71.71978262496876</v>
      </c>
      <c r="E56" s="28"/>
      <c r="F56" s="20"/>
    </row>
    <row r="57" spans="3:6" ht="12.75">
      <c r="C57" s="27">
        <f aca="true" t="shared" si="5" ref="C57:C64">C56+10</f>
        <v>30</v>
      </c>
      <c r="D57" s="16">
        <f t="shared" si="4"/>
        <v>71.33760937820792</v>
      </c>
      <c r="E57" s="28"/>
      <c r="F57" s="20"/>
    </row>
    <row r="58" spans="3:6" ht="12.75">
      <c r="C58" s="27">
        <f t="shared" si="5"/>
        <v>40</v>
      </c>
      <c r="D58" s="16">
        <f t="shared" si="4"/>
        <v>70.95747261824603</v>
      </c>
      <c r="E58" s="28"/>
      <c r="F58" s="20"/>
    </row>
    <row r="59" spans="3:6" ht="12.75">
      <c r="C59" s="27">
        <f t="shared" si="5"/>
        <v>50</v>
      </c>
      <c r="D59" s="16">
        <f t="shared" si="4"/>
        <v>70.57936149325474</v>
      </c>
      <c r="E59" s="28">
        <f>D40</f>
        <v>70</v>
      </c>
      <c r="F59" s="20"/>
    </row>
    <row r="60" spans="3:6" ht="12.75">
      <c r="C60" s="27">
        <f t="shared" si="5"/>
        <v>60</v>
      </c>
      <c r="D60" s="16">
        <f t="shared" si="4"/>
        <v>70.20326520923179</v>
      </c>
      <c r="E60" s="28"/>
      <c r="F60" s="20"/>
    </row>
    <row r="61" spans="3:6" ht="12.75">
      <c r="C61" s="27">
        <f t="shared" si="5"/>
        <v>70</v>
      </c>
      <c r="D61" s="16">
        <f t="shared" si="4"/>
        <v>69.82917302969298</v>
      </c>
      <c r="E61" s="28"/>
      <c r="F61" s="20"/>
    </row>
    <row r="62" spans="3:6" ht="12.75">
      <c r="C62" s="27">
        <f t="shared" si="5"/>
        <v>80</v>
      </c>
      <c r="D62" s="16">
        <f t="shared" si="4"/>
        <v>69.45707427536558</v>
      </c>
      <c r="E62" s="28"/>
      <c r="F62" s="20"/>
    </row>
    <row r="63" spans="3:6" ht="12.75">
      <c r="C63" s="27">
        <f t="shared" si="5"/>
        <v>90</v>
      </c>
      <c r="D63" s="16">
        <f t="shared" si="4"/>
        <v>69.08695832388355</v>
      </c>
      <c r="E63" s="28"/>
      <c r="F63" s="20"/>
    </row>
    <row r="64" spans="3:6" ht="12.75">
      <c r="C64" s="27">
        <f t="shared" si="5"/>
        <v>100</v>
      </c>
      <c r="D64" s="16">
        <f t="shared" si="4"/>
        <v>68.71881460948421</v>
      </c>
      <c r="E64" s="28">
        <f>D41</f>
        <v>65</v>
      </c>
      <c r="F64" s="20"/>
    </row>
    <row r="65" spans="3:6" ht="12.75">
      <c r="C65" s="27">
        <f>C64+50</f>
        <v>150</v>
      </c>
      <c r="D65" s="16">
        <f t="shared" si="4"/>
        <v>66.90731371640373</v>
      </c>
      <c r="E65" s="28"/>
      <c r="F65" s="20"/>
    </row>
    <row r="66" spans="3:6" ht="12.75">
      <c r="C66" s="27">
        <f aca="true" t="shared" si="6" ref="C66:C81">C65+50</f>
        <v>200</v>
      </c>
      <c r="D66" s="16">
        <f t="shared" si="4"/>
        <v>65.14356590964</v>
      </c>
      <c r="E66" s="28"/>
      <c r="F66" s="20"/>
    </row>
    <row r="67" spans="3:6" ht="12.75">
      <c r="C67" s="27">
        <f t="shared" si="6"/>
        <v>250</v>
      </c>
      <c r="D67" s="16">
        <f t="shared" si="4"/>
        <v>63.426312367151326</v>
      </c>
      <c r="E67" s="28"/>
      <c r="F67" s="20"/>
    </row>
    <row r="68" spans="3:6" ht="12.75">
      <c r="C68" s="27">
        <f t="shared" si="6"/>
        <v>300</v>
      </c>
      <c r="D68" s="16">
        <f t="shared" si="4"/>
        <v>61.75432745078116</v>
      </c>
      <c r="E68" s="28"/>
      <c r="F68" s="20"/>
    </row>
    <row r="69" spans="3:6" ht="12.75">
      <c r="C69" s="27">
        <f t="shared" si="6"/>
        <v>350</v>
      </c>
      <c r="D69" s="16">
        <f t="shared" si="4"/>
        <v>60.126417831495694</v>
      </c>
      <c r="E69" s="28"/>
      <c r="F69" s="20"/>
    </row>
    <row r="70" spans="3:6" ht="12.75">
      <c r="C70" s="27">
        <f t="shared" si="6"/>
        <v>400</v>
      </c>
      <c r="D70" s="16">
        <f t="shared" si="4"/>
        <v>58.54142163768108</v>
      </c>
      <c r="E70" s="28"/>
      <c r="F70" s="20"/>
    </row>
    <row r="71" spans="3:6" ht="12.75">
      <c r="C71" s="27">
        <f t="shared" si="6"/>
        <v>450</v>
      </c>
      <c r="D71" s="16">
        <f t="shared" si="4"/>
        <v>56.998207625892476</v>
      </c>
      <c r="E71" s="28"/>
      <c r="F71" s="20"/>
    </row>
    <row r="72" spans="3:6" ht="12.75">
      <c r="C72" s="27">
        <f t="shared" si="6"/>
        <v>500</v>
      </c>
      <c r="D72" s="16">
        <f t="shared" si="4"/>
        <v>55.49567437346295</v>
      </c>
      <c r="E72" s="28">
        <f>D42</f>
        <v>50</v>
      </c>
      <c r="F72" s="20"/>
    </row>
    <row r="73" spans="3:6" ht="12.75">
      <c r="C73" s="27">
        <f t="shared" si="6"/>
        <v>550</v>
      </c>
      <c r="D73" s="16">
        <f t="shared" si="4"/>
        <v>54.032749492396135</v>
      </c>
      <c r="E73" s="28"/>
      <c r="F73" s="20"/>
    </row>
    <row r="74" spans="3:6" ht="12.75">
      <c r="C74" s="27">
        <f t="shared" si="6"/>
        <v>600</v>
      </c>
      <c r="D74" s="16">
        <f t="shared" si="4"/>
        <v>52.608388863981574</v>
      </c>
      <c r="E74" s="28"/>
      <c r="F74" s="20"/>
    </row>
    <row r="75" spans="3:6" ht="12.75">
      <c r="C75" s="27">
        <f t="shared" si="6"/>
        <v>650</v>
      </c>
      <c r="D75" s="16">
        <f t="shared" si="4"/>
        <v>51.221575893586206</v>
      </c>
      <c r="E75" s="28"/>
      <c r="F75" s="20"/>
    </row>
    <row r="76" spans="3:6" ht="12.75">
      <c r="C76" s="27">
        <f t="shared" si="6"/>
        <v>700</v>
      </c>
      <c r="D76" s="16">
        <f t="shared" si="4"/>
        <v>49.871320785090575</v>
      </c>
      <c r="E76" s="28"/>
      <c r="F76" s="20"/>
    </row>
    <row r="77" spans="3:6" ht="12.75">
      <c r="C77" s="27">
        <f t="shared" si="6"/>
        <v>750</v>
      </c>
      <c r="D77" s="16">
        <f t="shared" si="4"/>
        <v>48.556659834451494</v>
      </c>
      <c r="E77" s="28"/>
      <c r="F77" s="20"/>
    </row>
    <row r="78" spans="3:6" ht="12.75">
      <c r="C78" s="27">
        <f t="shared" si="6"/>
        <v>800</v>
      </c>
      <c r="D78" s="16">
        <f t="shared" si="4"/>
        <v>47.27665474188732</v>
      </c>
      <c r="E78" s="28"/>
      <c r="F78" s="20"/>
    </row>
    <row r="79" spans="3:6" ht="12.75">
      <c r="C79" s="27">
        <f t="shared" si="6"/>
        <v>850</v>
      </c>
      <c r="D79" s="16">
        <f t="shared" si="4"/>
        <v>46.03039194219452</v>
      </c>
      <c r="E79" s="28"/>
      <c r="F79" s="20"/>
    </row>
    <row r="80" spans="3:6" ht="12.75">
      <c r="C80" s="27">
        <f t="shared" si="6"/>
        <v>900</v>
      </c>
      <c r="D80" s="16">
        <f t="shared" si="4"/>
        <v>44.81698195271805</v>
      </c>
      <c r="E80" s="28"/>
      <c r="F80" s="20"/>
    </row>
    <row r="81" spans="3:6" ht="12.75">
      <c r="C81" s="27">
        <f t="shared" si="6"/>
        <v>950</v>
      </c>
      <c r="D81" s="16">
        <f t="shared" si="4"/>
        <v>43.635558738509765</v>
      </c>
      <c r="E81" s="28"/>
      <c r="F81" s="20"/>
    </row>
    <row r="82" spans="3:6" ht="13.5" thickBot="1">
      <c r="C82" s="29">
        <f>C81+50</f>
        <v>1000</v>
      </c>
      <c r="D82" s="22">
        <f t="shared" si="4"/>
        <v>42.48527909422198</v>
      </c>
      <c r="E82" s="30">
        <f>D43</f>
        <v>45</v>
      </c>
      <c r="F82" s="20"/>
    </row>
    <row r="84" ht="13.5" thickBot="1"/>
    <row r="85" spans="3:5" ht="12.75">
      <c r="C85" s="70" t="s">
        <v>27</v>
      </c>
      <c r="D85" s="71"/>
      <c r="E85" s="72"/>
    </row>
    <row r="86" spans="2:7" ht="12.75">
      <c r="B86" s="12">
        <v>1</v>
      </c>
      <c r="C86" s="48" t="s">
        <v>38</v>
      </c>
      <c r="D86" s="48"/>
      <c r="E86" s="48"/>
      <c r="F86" s="48"/>
      <c r="G86" s="48"/>
    </row>
    <row r="87" spans="2:7" ht="12.75">
      <c r="B87" s="12">
        <f>B86+1</f>
        <v>2</v>
      </c>
      <c r="C87" s="48" t="s">
        <v>70</v>
      </c>
      <c r="D87" s="48"/>
      <c r="E87" s="48"/>
      <c r="F87" s="48"/>
      <c r="G87" s="48"/>
    </row>
    <row r="88" spans="2:7" ht="12.75">
      <c r="B88" s="12">
        <f aca="true" t="shared" si="7" ref="B88:B95">B87+1</f>
        <v>3</v>
      </c>
      <c r="C88" s="50" t="s">
        <v>71</v>
      </c>
      <c r="D88" s="50"/>
      <c r="E88" s="50"/>
      <c r="F88" s="50"/>
      <c r="G88" s="50"/>
    </row>
    <row r="89" spans="2:7" ht="12.75">
      <c r="B89" s="12">
        <f t="shared" si="7"/>
        <v>4</v>
      </c>
      <c r="C89" s="50" t="s">
        <v>40</v>
      </c>
      <c r="D89" s="50"/>
      <c r="E89" s="50"/>
      <c r="F89" s="50"/>
      <c r="G89" s="50"/>
    </row>
    <row r="90" spans="2:7" ht="12.75">
      <c r="B90" s="12">
        <f t="shared" si="7"/>
        <v>5</v>
      </c>
      <c r="C90" s="50" t="s">
        <v>36</v>
      </c>
      <c r="D90" s="50"/>
      <c r="E90" s="50"/>
      <c r="F90" s="50"/>
      <c r="G90" s="50"/>
    </row>
    <row r="91" spans="2:7" ht="12.75">
      <c r="B91" s="12">
        <f t="shared" si="7"/>
        <v>6</v>
      </c>
      <c r="C91" s="50" t="s">
        <v>41</v>
      </c>
      <c r="D91" s="50"/>
      <c r="E91" s="50"/>
      <c r="F91" s="50"/>
      <c r="G91" s="50"/>
    </row>
    <row r="92" spans="2:7" ht="12.75">
      <c r="B92" s="12">
        <f t="shared" si="7"/>
        <v>7</v>
      </c>
      <c r="C92" s="50" t="s">
        <v>72</v>
      </c>
      <c r="D92" s="50"/>
      <c r="E92" s="50"/>
      <c r="F92" s="50"/>
      <c r="G92" s="50"/>
    </row>
    <row r="93" spans="2:7" ht="12.75">
      <c r="B93" s="12">
        <f t="shared" si="7"/>
        <v>8</v>
      </c>
      <c r="C93" s="50" t="s">
        <v>43</v>
      </c>
      <c r="D93" s="50"/>
      <c r="E93" s="50"/>
      <c r="F93" s="50"/>
      <c r="G93" s="50"/>
    </row>
    <row r="94" spans="2:7" ht="12.75">
      <c r="B94" s="12">
        <f t="shared" si="7"/>
        <v>9</v>
      </c>
      <c r="C94" s="50" t="s">
        <v>44</v>
      </c>
      <c r="D94" s="50"/>
      <c r="E94" s="50"/>
      <c r="F94" s="50"/>
      <c r="G94" s="50"/>
    </row>
    <row r="95" spans="2:7" ht="12.75">
      <c r="B95" s="12">
        <f t="shared" si="7"/>
        <v>10</v>
      </c>
      <c r="C95" s="50" t="s">
        <v>47</v>
      </c>
      <c r="D95" s="50"/>
      <c r="E95" s="50"/>
      <c r="F95" s="50"/>
      <c r="G95" s="50"/>
    </row>
    <row r="96" spans="2:7" ht="12.75">
      <c r="B96" s="12">
        <f aca="true" t="shared" si="8" ref="B96:B104">B95+1</f>
        <v>11</v>
      </c>
      <c r="C96" s="50" t="s">
        <v>73</v>
      </c>
      <c r="D96" s="50"/>
      <c r="E96" s="50"/>
      <c r="F96" s="50"/>
      <c r="G96" s="50"/>
    </row>
    <row r="97" spans="2:7" ht="12.75">
      <c r="B97" s="12">
        <f t="shared" si="8"/>
        <v>12</v>
      </c>
      <c r="C97" s="50" t="s">
        <v>75</v>
      </c>
      <c r="D97" s="50"/>
      <c r="E97" s="50"/>
      <c r="F97" s="50"/>
      <c r="G97" s="50"/>
    </row>
    <row r="98" spans="2:7" ht="12.75">
      <c r="B98" s="12">
        <f t="shared" si="8"/>
        <v>13</v>
      </c>
      <c r="C98" s="50" t="s">
        <v>74</v>
      </c>
      <c r="D98" s="50"/>
      <c r="E98" s="50"/>
      <c r="F98" s="50"/>
      <c r="G98" s="50"/>
    </row>
    <row r="99" spans="2:7" ht="12.75">
      <c r="B99" s="12">
        <f t="shared" si="8"/>
        <v>14</v>
      </c>
      <c r="C99" s="50" t="s">
        <v>78</v>
      </c>
      <c r="D99" s="50"/>
      <c r="E99" s="50"/>
      <c r="F99" s="50"/>
      <c r="G99" s="50"/>
    </row>
    <row r="100" spans="2:7" ht="12.75">
      <c r="B100" s="12">
        <f t="shared" si="8"/>
        <v>15</v>
      </c>
      <c r="C100" s="50" t="s">
        <v>76</v>
      </c>
      <c r="D100" s="50"/>
      <c r="E100" s="50"/>
      <c r="F100" s="50"/>
      <c r="G100" s="50"/>
    </row>
    <row r="101" spans="2:7" ht="12.75">
      <c r="B101" s="12">
        <f t="shared" si="8"/>
        <v>16</v>
      </c>
      <c r="C101" s="50" t="s">
        <v>77</v>
      </c>
      <c r="D101" s="50"/>
      <c r="E101" s="50"/>
      <c r="F101" s="50"/>
      <c r="G101" s="50"/>
    </row>
    <row r="102" spans="2:7" ht="12.75">
      <c r="B102" s="12">
        <f t="shared" si="8"/>
        <v>17</v>
      </c>
      <c r="C102" s="95" t="s">
        <v>79</v>
      </c>
      <c r="D102" s="96"/>
      <c r="E102" s="96"/>
      <c r="F102" s="96"/>
      <c r="G102" s="97"/>
    </row>
    <row r="103" spans="2:7" ht="12.75">
      <c r="B103" s="12">
        <f t="shared" si="8"/>
        <v>18</v>
      </c>
      <c r="C103" s="50" t="s">
        <v>80</v>
      </c>
      <c r="D103" s="50"/>
      <c r="E103" s="50"/>
      <c r="F103" s="50"/>
      <c r="G103" s="50"/>
    </row>
    <row r="104" spans="2:7" ht="12.75">
      <c r="B104" s="12">
        <f t="shared" si="8"/>
        <v>19</v>
      </c>
      <c r="C104" s="50" t="s">
        <v>81</v>
      </c>
      <c r="D104" s="50"/>
      <c r="E104" s="50"/>
      <c r="F104" s="50"/>
      <c r="G104" s="50"/>
    </row>
    <row r="105" spans="2:7" ht="12.75">
      <c r="B105" s="12" t="s">
        <v>4</v>
      </c>
      <c r="C105" s="95" t="s">
        <v>82</v>
      </c>
      <c r="D105" s="96"/>
      <c r="E105" s="96"/>
      <c r="F105" s="96"/>
      <c r="G105" s="97"/>
    </row>
    <row r="107" ht="13.5" thickBot="1"/>
    <row r="108" spans="3:4" ht="13.5" thickBot="1">
      <c r="C108" s="40" t="s">
        <v>16</v>
      </c>
      <c r="D108" s="41"/>
    </row>
    <row r="109" spans="3:7" ht="12.75">
      <c r="C109" s="42" t="s">
        <v>45</v>
      </c>
      <c r="D109" s="43"/>
      <c r="E109" s="43"/>
      <c r="F109" s="43"/>
      <c r="G109" s="44"/>
    </row>
    <row r="110" spans="3:7" ht="12.75">
      <c r="C110" s="98" t="s">
        <v>83</v>
      </c>
      <c r="D110" s="48"/>
      <c r="E110" s="48"/>
      <c r="F110" s="48"/>
      <c r="G110" s="49"/>
    </row>
    <row r="111" spans="3:7" ht="13.5" thickBot="1">
      <c r="C111" s="45" t="s">
        <v>84</v>
      </c>
      <c r="D111" s="46"/>
      <c r="E111" s="46"/>
      <c r="F111" s="46"/>
      <c r="G111" s="47"/>
    </row>
  </sheetData>
  <mergeCells count="55">
    <mergeCell ref="G16:K16"/>
    <mergeCell ref="C93:G93"/>
    <mergeCell ref="C94:G94"/>
    <mergeCell ref="C95:G95"/>
    <mergeCell ref="C89:G89"/>
    <mergeCell ref="C90:G90"/>
    <mergeCell ref="C91:G91"/>
    <mergeCell ref="C87:G87"/>
    <mergeCell ref="C88:G88"/>
    <mergeCell ref="C109:G109"/>
    <mergeCell ref="C110:G110"/>
    <mergeCell ref="C108:D108"/>
    <mergeCell ref="C2:F2"/>
    <mergeCell ref="E3:F3"/>
    <mergeCell ref="E4:F4"/>
    <mergeCell ref="E5:F5"/>
    <mergeCell ref="C4:D4"/>
    <mergeCell ref="C5:D5"/>
    <mergeCell ref="C3:D3"/>
    <mergeCell ref="E6:F6"/>
    <mergeCell ref="E7:F7"/>
    <mergeCell ref="C8:D8"/>
    <mergeCell ref="E8:F8"/>
    <mergeCell ref="C6:D6"/>
    <mergeCell ref="C7:D7"/>
    <mergeCell ref="C10:E10"/>
    <mergeCell ref="C18:E18"/>
    <mergeCell ref="C19:E19"/>
    <mergeCell ref="C20:E20"/>
    <mergeCell ref="C11:E11"/>
    <mergeCell ref="C12:E12"/>
    <mergeCell ref="C21:E21"/>
    <mergeCell ref="C13:E13"/>
    <mergeCell ref="C14:E14"/>
    <mergeCell ref="C16:E16"/>
    <mergeCell ref="C17:E17"/>
    <mergeCell ref="G23:I23"/>
    <mergeCell ref="C85:E85"/>
    <mergeCell ref="C96:G96"/>
    <mergeCell ref="C97:G97"/>
    <mergeCell ref="C23:E23"/>
    <mergeCell ref="D33:E33"/>
    <mergeCell ref="C45:E45"/>
    <mergeCell ref="C50:E50"/>
    <mergeCell ref="C92:G92"/>
    <mergeCell ref="C86:G86"/>
    <mergeCell ref="C98:G98"/>
    <mergeCell ref="C99:G99"/>
    <mergeCell ref="C100:G100"/>
    <mergeCell ref="C101:G101"/>
    <mergeCell ref="C111:G111"/>
    <mergeCell ref="C103:G103"/>
    <mergeCell ref="C104:G104"/>
    <mergeCell ref="C102:G102"/>
    <mergeCell ref="C105:G105"/>
  </mergeCells>
  <hyperlinks>
    <hyperlink ref="C21" r:id="rId1" display="http://www.aacode.com/mathematics.htm"/>
  </hyperlinks>
  <printOptions/>
  <pageMargins left="0.75" right="0.75" top="1" bottom="1" header="0.5" footer="0.5"/>
  <pageSetup horizontalDpi="1200" verticalDpi="12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Riddle</dc:creator>
  <cp:keywords/>
  <dc:description/>
  <cp:lastModifiedBy>Rick Becker</cp:lastModifiedBy>
  <dcterms:created xsi:type="dcterms:W3CDTF">2005-08-22T21:21:12Z</dcterms:created>
  <dcterms:modified xsi:type="dcterms:W3CDTF">2006-08-03T15:30:07Z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